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EsteLivro"/>
  <mc:AlternateContent xmlns:mc="http://schemas.openxmlformats.org/markup-compatibility/2006">
    <mc:Choice Requires="x15">
      <x15ac:absPath xmlns:x15ac="http://schemas.microsoft.com/office/spreadsheetml/2010/11/ac" url="https://sgpcm-my.sharepoint.com/personal/sandra_f_simao_fami2030_gov_pt/Documents/Desktop/"/>
    </mc:Choice>
  </mc:AlternateContent>
  <xr:revisionPtr revIDLastSave="5" documentId="8_{90322BD0-97E7-4EE8-9419-30936F261096}" xr6:coauthVersionLast="47" xr6:coauthVersionMax="47" xr10:uidLastSave="{DBF4A7D7-C186-40F1-B01F-D9AD4D01443A}"/>
  <workbookProtection workbookAlgorithmName="SHA-512" workbookHashValue="PHW/aY2wr7LJVPVXAD3w+n+pxylOZH0TFwXKTEyuDXUTTp0LyoCFc231v7eYaq/jYrxib+HglDp3p+jSW6Fj7Q==" workbookSaltValue="avINw4ynR+oNd4OfZGQJGQ==" workbookSpinCount="100000" lockStructure="1"/>
  <bookViews>
    <workbookView xWindow="-120" yWindow="-120" windowWidth="29040" windowHeight="15840" tabRatio="925" xr2:uid="{94A85421-049E-41F1-9C34-20A3B072BDB2}"/>
  </bookViews>
  <sheets>
    <sheet name="CHECKLIST - Procedimento" sheetId="1" r:id="rId1"/>
    <sheet name="Docs. Obrigatórios - Procedimen" sheetId="11" r:id="rId2"/>
    <sheet name="CHECKLIST - Contrato" sheetId="9" r:id="rId3"/>
    <sheet name="Docs. obrigatórios - Contrato" sheetId="12" r:id="rId4"/>
    <sheet name="Instruções" sheetId="8" r:id="rId5"/>
  </sheets>
  <definedNames>
    <definedName name="_xlnm._FilterDatabase" localSheetId="2" hidden="1">'CHECKLIST - Contrato'!$J$13:$M$61</definedName>
    <definedName name="_xlnm._FilterDatabase" localSheetId="0" hidden="1">'CHECKLIST - Procedimento'!$K$34:$N$119</definedName>
    <definedName name="_xlnm.Print_Area" localSheetId="2">'CHECKLIST - Contrato'!$A$1:$I$66</definedName>
    <definedName name="_xlnm.Print_Area" localSheetId="0">'CHECKLIST - Procedimento'!$A$1:$I$124</definedName>
    <definedName name="_xlnm.Print_Area" localSheetId="4">Instruções!$A$1:$Q$48</definedName>
    <definedName name="_xlnm.Print_Titles" localSheetId="2">'CHECKLIST - Contrato'!#REF!</definedName>
    <definedName name="_xlnm.Print_Titles" localSheetId="0">'CHECKLIST - Procedimento'!#REF!</definedName>
    <definedName name="_xlnm.Print_Titles" localSheetId="1">'Docs. Obrigatórios - Procedimen'!#REF!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 i="1" l="1"/>
  <c r="V12" i="1" s="1"/>
  <c r="V13" i="1" s="1"/>
  <c r="V14" i="1" s="1"/>
  <c r="V15" i="1" s="1"/>
  <c r="V16" i="1" s="1"/>
  <c r="V17" i="1" s="1"/>
  <c r="V18" i="1" s="1"/>
  <c r="V19" i="1" s="1"/>
  <c r="V20" i="1" s="1"/>
  <c r="U11" i="1"/>
  <c r="U12" i="1" s="1"/>
  <c r="U13" i="1" s="1"/>
  <c r="U14" i="1" s="1"/>
  <c r="U15" i="1" s="1"/>
  <c r="U16" i="1" s="1"/>
  <c r="U17" i="1" s="1"/>
  <c r="U18" i="1" s="1"/>
  <c r="U19" i="1" s="1"/>
  <c r="U20" i="1" s="1"/>
  <c r="M88" i="1" l="1"/>
  <c r="M44" i="1"/>
  <c r="M51" i="1"/>
  <c r="M58" i="1"/>
  <c r="M70" i="1"/>
  <c r="M102" i="1"/>
  <c r="M63" i="1"/>
  <c r="M79" i="1"/>
  <c r="M93" i="1"/>
  <c r="M109" i="1"/>
  <c r="M38" i="1"/>
  <c r="M52" i="1"/>
  <c r="M64" i="1"/>
  <c r="M80" i="1"/>
  <c r="M94" i="1"/>
  <c r="M110" i="1"/>
  <c r="M39" i="1"/>
  <c r="M53" i="1"/>
  <c r="M65" i="1"/>
  <c r="M81" i="1"/>
  <c r="M95" i="1"/>
  <c r="M40" i="1"/>
  <c r="M54" i="1"/>
  <c r="M66" i="1"/>
  <c r="M82" i="1"/>
  <c r="M96" i="1"/>
  <c r="M41" i="1"/>
  <c r="M55" i="1"/>
  <c r="M67" i="1"/>
  <c r="M85" i="1"/>
  <c r="M99" i="1"/>
  <c r="M42" i="1"/>
  <c r="M56" i="1"/>
  <c r="M68" i="1"/>
  <c r="M86" i="1"/>
  <c r="M100" i="1"/>
  <c r="M43" i="1"/>
  <c r="M57" i="1"/>
  <c r="M69" i="1"/>
  <c r="M87" i="1"/>
  <c r="M101" i="1"/>
  <c r="M59" i="1"/>
  <c r="M48" i="1"/>
  <c r="M60" i="1"/>
  <c r="M72" i="1"/>
  <c r="M90" i="1"/>
  <c r="M106" i="1"/>
  <c r="M45" i="1"/>
  <c r="M71" i="1"/>
  <c r="M89" i="1"/>
  <c r="M103" i="1"/>
  <c r="M35" i="1"/>
  <c r="M49" i="1"/>
  <c r="M61" i="1"/>
  <c r="M75" i="1"/>
  <c r="M91" i="1"/>
  <c r="M107" i="1"/>
  <c r="M36" i="1"/>
  <c r="M62" i="1"/>
  <c r="M92" i="1"/>
  <c r="M50" i="1"/>
  <c r="M37" i="1"/>
  <c r="M76" i="1"/>
  <c r="M108" i="1"/>
  <c r="K40" i="9"/>
  <c r="N40" i="9" s="1"/>
  <c r="K24" i="9"/>
  <c r="N24" i="9" s="1"/>
  <c r="K20" i="9"/>
  <c r="N20" i="9" s="1"/>
  <c r="A26" i="9"/>
  <c r="A25" i="9"/>
  <c r="N9" i="9"/>
  <c r="A52" i="9" l="1"/>
  <c r="A51" i="9"/>
  <c r="A50" i="9"/>
  <c r="A49" i="9"/>
  <c r="A48" i="9"/>
  <c r="A47" i="9"/>
  <c r="A46" i="9"/>
  <c r="A45" i="9"/>
  <c r="A44" i="9"/>
  <c r="A43" i="9"/>
  <c r="A42" i="9"/>
  <c r="A41" i="9"/>
  <c r="A39" i="9"/>
  <c r="A38" i="9"/>
  <c r="A37" i="9"/>
  <c r="A36" i="9"/>
  <c r="A35" i="9"/>
  <c r="A34" i="9"/>
  <c r="A33" i="9"/>
  <c r="A32" i="9"/>
  <c r="A31" i="9"/>
  <c r="A30" i="9"/>
  <c r="A29" i="9"/>
  <c r="A28" i="9"/>
  <c r="A27" i="9"/>
  <c r="A23" i="9"/>
  <c r="A22" i="9"/>
  <c r="A14" i="9"/>
  <c r="S12" i="9"/>
  <c r="T12" i="9" s="1"/>
  <c r="U12" i="9" s="1"/>
  <c r="V12" i="9" s="1"/>
  <c r="W12" i="9" s="1"/>
  <c r="X12" i="9" s="1"/>
  <c r="Y12" i="9" s="1"/>
  <c r="Z12" i="9" s="1"/>
  <c r="AA12" i="9" s="1"/>
  <c r="AB12" i="9" s="1"/>
  <c r="AC12" i="9" s="1"/>
  <c r="AD12" i="9" s="1"/>
  <c r="AE12" i="9" s="1"/>
  <c r="AF12" i="9" s="1"/>
  <c r="AG12" i="9" s="1"/>
  <c r="AH12" i="9" s="1"/>
  <c r="AI12" i="9" s="1"/>
  <c r="AJ12" i="9" s="1"/>
  <c r="Q15" i="9"/>
  <c r="Q16" i="9" s="1"/>
  <c r="Q17" i="9" s="1"/>
  <c r="Q18" i="9" s="1"/>
  <c r="Q19" i="9" s="1"/>
  <c r="Q20" i="9" s="1"/>
  <c r="Q21" i="9" s="1"/>
  <c r="P15" i="9"/>
  <c r="P16" i="9" s="1"/>
  <c r="P17" i="9" s="1"/>
  <c r="P18" i="9" s="1"/>
  <c r="P19" i="9" s="1"/>
  <c r="P20" i="9" s="1"/>
  <c r="P21" i="9" s="1"/>
  <c r="N8" i="9"/>
  <c r="N7" i="9"/>
  <c r="A110" i="1"/>
  <c r="A109" i="1"/>
  <c r="A108" i="1"/>
  <c r="A103" i="1"/>
  <c r="A102" i="1"/>
  <c r="A101" i="1"/>
  <c r="A100" i="1"/>
  <c r="A96" i="1"/>
  <c r="A95" i="1"/>
  <c r="A94" i="1"/>
  <c r="A93" i="1"/>
  <c r="A92" i="1"/>
  <c r="A91" i="1"/>
  <c r="A82" i="1"/>
  <c r="A81" i="1"/>
  <c r="A80" i="1"/>
  <c r="A72" i="1"/>
  <c r="A71" i="1"/>
  <c r="A70" i="1"/>
  <c r="A69" i="1"/>
  <c r="A68" i="1"/>
  <c r="A67" i="1"/>
  <c r="A66" i="1"/>
  <c r="A65" i="1"/>
  <c r="A64" i="1"/>
  <c r="A63" i="1"/>
  <c r="A62" i="1"/>
  <c r="A61" i="1"/>
  <c r="A60" i="1"/>
  <c r="A59" i="1"/>
  <c r="A58" i="1"/>
  <c r="A57" i="1"/>
  <c r="A56" i="1"/>
  <c r="A55" i="1"/>
  <c r="A54" i="1"/>
  <c r="A36" i="1"/>
  <c r="A37" i="1"/>
  <c r="A38" i="1"/>
  <c r="A39" i="1"/>
  <c r="A40" i="1"/>
  <c r="A41" i="1"/>
  <c r="A42" i="1"/>
  <c r="A107" i="1"/>
  <c r="A106" i="1"/>
  <c r="A99" i="1"/>
  <c r="A90" i="1"/>
  <c r="A89" i="1"/>
  <c r="A88" i="1"/>
  <c r="A87" i="1"/>
  <c r="A86" i="1"/>
  <c r="A85" i="1"/>
  <c r="A79" i="1"/>
  <c r="A76" i="1"/>
  <c r="A75" i="1"/>
  <c r="A53" i="1"/>
  <c r="A52" i="1"/>
  <c r="A51" i="1"/>
  <c r="A50" i="1"/>
  <c r="A49" i="1"/>
  <c r="A48" i="1"/>
  <c r="A45" i="1"/>
  <c r="A44" i="1"/>
  <c r="A43" i="1"/>
  <c r="A35" i="1"/>
  <c r="R30" i="1"/>
  <c r="S30" i="1" s="1"/>
  <c r="T30" i="1" s="1"/>
  <c r="U30" i="1" s="1"/>
  <c r="V30" i="1" s="1"/>
  <c r="W30" i="1" s="1"/>
  <c r="X30" i="1" s="1"/>
  <c r="Y30" i="1" s="1"/>
  <c r="Z30" i="1" s="1"/>
  <c r="AA30" i="1" s="1"/>
  <c r="AB30" i="1" s="1"/>
  <c r="AC30" i="1" s="1"/>
  <c r="AD30" i="1" s="1"/>
  <c r="AE30" i="1" s="1"/>
  <c r="AF30" i="1" s="1"/>
  <c r="AG30" i="1" s="1"/>
  <c r="AH30" i="1" s="1"/>
  <c r="AI30" i="1" s="1"/>
  <c r="AJ30" i="1" s="1"/>
  <c r="AK30" i="1" s="1"/>
  <c r="AL30" i="1" s="1"/>
  <c r="AM30" i="1" s="1"/>
  <c r="AN30" i="1" s="1"/>
  <c r="AO30" i="1" s="1"/>
  <c r="O30" i="1"/>
  <c r="O29" i="1"/>
  <c r="O28" i="1"/>
  <c r="O27" i="1"/>
  <c r="L55" i="1" l="1"/>
  <c r="B55" i="1" s="1"/>
  <c r="L110" i="1"/>
  <c r="O110" i="1" s="1"/>
  <c r="N55" i="1"/>
  <c r="G55" i="1" s="1"/>
  <c r="N81" i="1"/>
  <c r="G81" i="1" s="1"/>
  <c r="N93" i="1"/>
  <c r="G93" i="1" s="1"/>
  <c r="N100" i="1"/>
  <c r="G100" i="1" s="1"/>
  <c r="N108" i="1"/>
  <c r="G108" i="1" s="1"/>
  <c r="N110" i="1"/>
  <c r="G110" i="1" s="1"/>
  <c r="L56" i="1"/>
  <c r="O56" i="1" s="1"/>
  <c r="L60" i="1"/>
  <c r="B60" i="1" s="1"/>
  <c r="L63" i="1"/>
  <c r="O63" i="1" s="1"/>
  <c r="L67" i="1"/>
  <c r="L71" i="1"/>
  <c r="B71" i="1" s="1"/>
  <c r="L82" i="1"/>
  <c r="O82" i="1" s="1"/>
  <c r="L94" i="1"/>
  <c r="B94" i="1" s="1"/>
  <c r="L101" i="1"/>
  <c r="B101" i="1" s="1"/>
  <c r="L109" i="1"/>
  <c r="B109" i="1" s="1"/>
  <c r="L62" i="1"/>
  <c r="B62" i="1" s="1"/>
  <c r="L93" i="1"/>
  <c r="B93" i="1" s="1"/>
  <c r="N59" i="1"/>
  <c r="G59" i="1" s="1"/>
  <c r="N60" i="1"/>
  <c r="G60" i="1" s="1"/>
  <c r="N109" i="1"/>
  <c r="G109" i="1" s="1"/>
  <c r="L57" i="1"/>
  <c r="O57" i="1" s="1"/>
  <c r="L64" i="1"/>
  <c r="B64" i="1" s="1"/>
  <c r="L68" i="1"/>
  <c r="L72" i="1"/>
  <c r="O72" i="1" s="1"/>
  <c r="L91" i="1"/>
  <c r="O91" i="1" s="1"/>
  <c r="L95" i="1"/>
  <c r="B95" i="1" s="1"/>
  <c r="L102" i="1"/>
  <c r="B102" i="1" s="1"/>
  <c r="L59" i="1"/>
  <c r="O59" i="1" s="1"/>
  <c r="L100" i="1"/>
  <c r="O100" i="1" s="1"/>
  <c r="N62" i="1"/>
  <c r="G62" i="1" s="1"/>
  <c r="N56" i="1"/>
  <c r="G56" i="1" s="1"/>
  <c r="N71" i="1"/>
  <c r="G71" i="1" s="1"/>
  <c r="N101" i="1"/>
  <c r="G101" i="1" s="1"/>
  <c r="N57" i="1"/>
  <c r="G57" i="1" s="1"/>
  <c r="N64" i="1"/>
  <c r="G64" i="1" s="1"/>
  <c r="N68" i="1"/>
  <c r="G68" i="1" s="1"/>
  <c r="N72" i="1"/>
  <c r="G72" i="1" s="1"/>
  <c r="N91" i="1"/>
  <c r="G91" i="1" s="1"/>
  <c r="N95" i="1"/>
  <c r="G95" i="1" s="1"/>
  <c r="N102" i="1"/>
  <c r="G102" i="1" s="1"/>
  <c r="L66" i="1"/>
  <c r="B66" i="1" s="1"/>
  <c r="L108" i="1"/>
  <c r="B108" i="1" s="1"/>
  <c r="N70" i="1"/>
  <c r="G70" i="1" s="1"/>
  <c r="N63" i="1"/>
  <c r="G63" i="1" s="1"/>
  <c r="N82" i="1"/>
  <c r="G82" i="1" s="1"/>
  <c r="L54" i="1"/>
  <c r="B54" i="1" s="1"/>
  <c r="L58" i="1"/>
  <c r="L61" i="1"/>
  <c r="B61" i="1" s="1"/>
  <c r="L65" i="1"/>
  <c r="B65" i="1" s="1"/>
  <c r="L69" i="1"/>
  <c r="L80" i="1"/>
  <c r="O80" i="1" s="1"/>
  <c r="L92" i="1"/>
  <c r="B92" i="1" s="1"/>
  <c r="L96" i="1"/>
  <c r="O96" i="1" s="1"/>
  <c r="L103" i="1"/>
  <c r="O103" i="1" s="1"/>
  <c r="N66" i="1"/>
  <c r="G66" i="1" s="1"/>
  <c r="N67" i="1"/>
  <c r="G67" i="1" s="1"/>
  <c r="N94" i="1"/>
  <c r="G94" i="1" s="1"/>
  <c r="N54" i="1"/>
  <c r="G54" i="1" s="1"/>
  <c r="N58" i="1"/>
  <c r="G58" i="1" s="1"/>
  <c r="N61" i="1"/>
  <c r="G61" i="1" s="1"/>
  <c r="N65" i="1"/>
  <c r="G65" i="1" s="1"/>
  <c r="N69" i="1"/>
  <c r="G69" i="1" s="1"/>
  <c r="N80" i="1"/>
  <c r="G80" i="1" s="1"/>
  <c r="N92" i="1"/>
  <c r="G92" i="1" s="1"/>
  <c r="N96" i="1"/>
  <c r="G96" i="1" s="1"/>
  <c r="N103" i="1"/>
  <c r="G103" i="1" s="1"/>
  <c r="L81" i="1"/>
  <c r="B81" i="1" s="1"/>
  <c r="A21" i="9"/>
  <c r="M52" i="9"/>
  <c r="G52" i="9" s="1"/>
  <c r="M40" i="9"/>
  <c r="M29" i="9"/>
  <c r="G29" i="9" s="1"/>
  <c r="M19" i="9"/>
  <c r="M51" i="9"/>
  <c r="G51" i="9" s="1"/>
  <c r="M18" i="9"/>
  <c r="M27" i="9"/>
  <c r="G27" i="9" s="1"/>
  <c r="M17" i="9"/>
  <c r="M33" i="9"/>
  <c r="G33" i="9" s="1"/>
  <c r="M32" i="9"/>
  <c r="G32" i="9" s="1"/>
  <c r="M28" i="9"/>
  <c r="G28" i="9" s="1"/>
  <c r="M50" i="9"/>
  <c r="G50" i="9" s="1"/>
  <c r="M49" i="9"/>
  <c r="G49" i="9" s="1"/>
  <c r="M38" i="9"/>
  <c r="G38" i="9" s="1"/>
  <c r="M26" i="9"/>
  <c r="G26" i="9" s="1"/>
  <c r="M16" i="9"/>
  <c r="M48" i="9"/>
  <c r="G48" i="9" s="1"/>
  <c r="M37" i="9"/>
  <c r="G37" i="9" s="1"/>
  <c r="M25" i="9"/>
  <c r="G25" i="9" s="1"/>
  <c r="M15" i="9"/>
  <c r="M47" i="9"/>
  <c r="G47" i="9" s="1"/>
  <c r="M36" i="9"/>
  <c r="G36" i="9" s="1"/>
  <c r="M24" i="9"/>
  <c r="M46" i="9"/>
  <c r="G46" i="9" s="1"/>
  <c r="M35" i="9"/>
  <c r="G35" i="9" s="1"/>
  <c r="M23" i="9"/>
  <c r="G23" i="9" s="1"/>
  <c r="M14" i="9"/>
  <c r="G14" i="9" s="1"/>
  <c r="M22" i="9"/>
  <c r="G22" i="9" s="1"/>
  <c r="M21" i="9"/>
  <c r="M34" i="9"/>
  <c r="G34" i="9" s="1"/>
  <c r="M45" i="9"/>
  <c r="G45" i="9" s="1"/>
  <c r="M42" i="9"/>
  <c r="G42" i="9" s="1"/>
  <c r="M31" i="9"/>
  <c r="G31" i="9" s="1"/>
  <c r="M20" i="9"/>
  <c r="M41" i="9"/>
  <c r="G41" i="9" s="1"/>
  <c r="M30" i="9"/>
  <c r="G30" i="9" s="1"/>
  <c r="M39" i="9"/>
  <c r="G39" i="9" s="1"/>
  <c r="M44" i="9"/>
  <c r="G44" i="9" s="1"/>
  <c r="M43" i="9"/>
  <c r="G43" i="9" s="1"/>
  <c r="L35" i="9"/>
  <c r="K35" i="9" s="1"/>
  <c r="N35" i="9" s="1"/>
  <c r="L34" i="9"/>
  <c r="K34" i="9" s="1"/>
  <c r="N34" i="9" s="1"/>
  <c r="L45" i="9"/>
  <c r="K45" i="9" s="1"/>
  <c r="N45" i="9" s="1"/>
  <c r="L39" i="9"/>
  <c r="K39" i="9" s="1"/>
  <c r="N39" i="9" s="1"/>
  <c r="L33" i="9"/>
  <c r="K33" i="9" s="1"/>
  <c r="N33" i="9" s="1"/>
  <c r="L15" i="9"/>
  <c r="K15" i="9" s="1"/>
  <c r="N15" i="9" s="1"/>
  <c r="L20" i="9"/>
  <c r="L25" i="9"/>
  <c r="K25" i="9" s="1"/>
  <c r="L23" i="9"/>
  <c r="K23" i="9" s="1"/>
  <c r="N23" i="9" s="1"/>
  <c r="L21" i="9"/>
  <c r="K21" i="9" s="1"/>
  <c r="N21" i="9" s="1"/>
  <c r="L26" i="9"/>
  <c r="K26" i="9" s="1"/>
  <c r="N26" i="9" s="1"/>
  <c r="L31" i="9"/>
  <c r="K31" i="9" s="1"/>
  <c r="L48" i="9"/>
  <c r="K48" i="9" s="1"/>
  <c r="L51" i="9"/>
  <c r="K51" i="9" s="1"/>
  <c r="N51" i="9" s="1"/>
  <c r="L22" i="9"/>
  <c r="K22" i="9" s="1"/>
  <c r="N22" i="9" s="1"/>
  <c r="L44" i="9"/>
  <c r="K44" i="9" s="1"/>
  <c r="N44" i="9" s="1"/>
  <c r="L27" i="9"/>
  <c r="K27" i="9" s="1"/>
  <c r="N27" i="9" s="1"/>
  <c r="L43" i="9"/>
  <c r="K43" i="9" s="1"/>
  <c r="N43" i="9" s="1"/>
  <c r="L32" i="9"/>
  <c r="K32" i="9" s="1"/>
  <c r="N32" i="9" s="1"/>
  <c r="L42" i="9"/>
  <c r="K42" i="9" s="1"/>
  <c r="N42" i="9" s="1"/>
  <c r="L36" i="9"/>
  <c r="K36" i="9" s="1"/>
  <c r="N36" i="9" s="1"/>
  <c r="L30" i="9"/>
  <c r="K30" i="9" s="1"/>
  <c r="N30" i="9" s="1"/>
  <c r="L47" i="9"/>
  <c r="K47" i="9" s="1"/>
  <c r="L41" i="9"/>
  <c r="K41" i="9" s="1"/>
  <c r="N41" i="9" s="1"/>
  <c r="L24" i="9"/>
  <c r="L19" i="9"/>
  <c r="K19" i="9" s="1"/>
  <c r="N19" i="9" s="1"/>
  <c r="L14" i="9"/>
  <c r="K14" i="9" s="1"/>
  <c r="L29" i="9"/>
  <c r="K29" i="9" s="1"/>
  <c r="N29" i="9" s="1"/>
  <c r="L52" i="9"/>
  <c r="K52" i="9" s="1"/>
  <c r="N52" i="9" s="1"/>
  <c r="L46" i="9"/>
  <c r="K46" i="9" s="1"/>
  <c r="N46" i="9" s="1"/>
  <c r="L40" i="9"/>
  <c r="L18" i="9"/>
  <c r="K18" i="9" s="1"/>
  <c r="N18" i="9" s="1"/>
  <c r="L28" i="9"/>
  <c r="K28" i="9" s="1"/>
  <c r="N28" i="9" s="1"/>
  <c r="L17" i="9"/>
  <c r="K17" i="9" s="1"/>
  <c r="N17" i="9" s="1"/>
  <c r="L50" i="9"/>
  <c r="K50" i="9" s="1"/>
  <c r="N50" i="9" s="1"/>
  <c r="L16" i="9"/>
  <c r="K16" i="9" s="1"/>
  <c r="N16" i="9" s="1"/>
  <c r="L38" i="9"/>
  <c r="K38" i="9" s="1"/>
  <c r="N38" i="9" s="1"/>
  <c r="L49" i="9"/>
  <c r="K49" i="9" s="1"/>
  <c r="L37" i="9"/>
  <c r="K37" i="9" s="1"/>
  <c r="N37" i="9" s="1"/>
  <c r="A17" i="9"/>
  <c r="A18" i="9"/>
  <c r="A15" i="9"/>
  <c r="A19" i="9"/>
  <c r="A16" i="9"/>
  <c r="L70" i="1"/>
  <c r="B70" i="1" s="1"/>
  <c r="L106" i="1"/>
  <c r="L88" i="1"/>
  <c r="L79" i="1"/>
  <c r="L35" i="1"/>
  <c r="L36" i="1"/>
  <c r="B36" i="1" s="1"/>
  <c r="L40" i="1"/>
  <c r="B40" i="1" s="1"/>
  <c r="L44" i="1"/>
  <c r="L48" i="1"/>
  <c r="B48" i="1" s="1"/>
  <c r="L52" i="1"/>
  <c r="L75" i="1"/>
  <c r="L107" i="1"/>
  <c r="L37" i="1"/>
  <c r="B37" i="1" s="1"/>
  <c r="L41" i="1"/>
  <c r="B41" i="1" s="1"/>
  <c r="L45" i="1"/>
  <c r="L49" i="1"/>
  <c r="L53" i="1"/>
  <c r="N37" i="1"/>
  <c r="G37" i="1" s="1"/>
  <c r="N41" i="1"/>
  <c r="G41" i="1" s="1"/>
  <c r="N45" i="1"/>
  <c r="G45" i="1" s="1"/>
  <c r="N49" i="1"/>
  <c r="G49" i="1" s="1"/>
  <c r="N53" i="1"/>
  <c r="G53" i="1" s="1"/>
  <c r="L76" i="1"/>
  <c r="L87" i="1"/>
  <c r="L99" i="1"/>
  <c r="L39" i="1"/>
  <c r="B39" i="1" s="1"/>
  <c r="L43" i="1"/>
  <c r="L47" i="1"/>
  <c r="L51" i="1"/>
  <c r="N38" i="1"/>
  <c r="G38" i="1" s="1"/>
  <c r="N90" i="1"/>
  <c r="G90" i="1" s="1"/>
  <c r="N39" i="1"/>
  <c r="G39" i="1" s="1"/>
  <c r="N43" i="1"/>
  <c r="G43" i="1" s="1"/>
  <c r="N51" i="1"/>
  <c r="G51" i="1" s="1"/>
  <c r="N76" i="1"/>
  <c r="G76" i="1" s="1"/>
  <c r="L85" i="1"/>
  <c r="N87" i="1"/>
  <c r="G87" i="1" s="1"/>
  <c r="L89" i="1"/>
  <c r="N42" i="1"/>
  <c r="G42" i="1" s="1"/>
  <c r="N50" i="1"/>
  <c r="G50" i="1" s="1"/>
  <c r="N86" i="1"/>
  <c r="G86" i="1" s="1"/>
  <c r="N85" i="1"/>
  <c r="G85" i="1" s="1"/>
  <c r="N89" i="1"/>
  <c r="G89" i="1" s="1"/>
  <c r="N79" i="1"/>
  <c r="G79" i="1" s="1"/>
  <c r="N88" i="1"/>
  <c r="G88" i="1" s="1"/>
  <c r="N99" i="1"/>
  <c r="G99" i="1" s="1"/>
  <c r="N106" i="1"/>
  <c r="G106" i="1" s="1"/>
  <c r="L38" i="1"/>
  <c r="B38" i="1" s="1"/>
  <c r="L42" i="1"/>
  <c r="B42" i="1" s="1"/>
  <c r="L50" i="1"/>
  <c r="N75" i="1"/>
  <c r="G75" i="1" s="1"/>
  <c r="L86" i="1"/>
  <c r="L90" i="1"/>
  <c r="N36" i="1"/>
  <c r="G36" i="1" s="1"/>
  <c r="N40" i="1"/>
  <c r="G40" i="1" s="1"/>
  <c r="N44" i="1"/>
  <c r="G44" i="1" s="1"/>
  <c r="N48" i="1"/>
  <c r="G48" i="1" s="1"/>
  <c r="N52" i="1"/>
  <c r="G52" i="1" s="1"/>
  <c r="N107" i="1"/>
  <c r="G107" i="1" s="1"/>
  <c r="N35" i="1"/>
  <c r="G35" i="1" s="1"/>
  <c r="N47" i="9" l="1"/>
  <c r="B47" i="9"/>
  <c r="N49" i="9"/>
  <c r="B49" i="9"/>
  <c r="N48" i="9"/>
  <c r="B48" i="9"/>
  <c r="N31" i="9"/>
  <c r="B31" i="9"/>
  <c r="B69" i="1"/>
  <c r="O69" i="1"/>
  <c r="O66" i="1"/>
  <c r="B59" i="1"/>
  <c r="O81" i="1"/>
  <c r="G18" i="9"/>
  <c r="G17" i="9"/>
  <c r="G16" i="9"/>
  <c r="G21" i="9"/>
  <c r="G15" i="9"/>
  <c r="B30" i="9"/>
  <c r="B21" i="9"/>
  <c r="B35" i="9"/>
  <c r="B38" i="9"/>
  <c r="B42" i="9"/>
  <c r="B39" i="9"/>
  <c r="B25" i="9"/>
  <c r="N25" i="9"/>
  <c r="B46" i="9"/>
  <c r="O95" i="1"/>
  <c r="B91" i="1"/>
  <c r="B103" i="1"/>
  <c r="O109" i="1"/>
  <c r="B26" i="9"/>
  <c r="B19" i="9"/>
  <c r="G19" i="9"/>
  <c r="B18" i="9"/>
  <c r="B27" i="9"/>
  <c r="B17" i="9"/>
  <c r="B28" i="9"/>
  <c r="B41" i="9"/>
  <c r="B51" i="9"/>
  <c r="B43" i="9"/>
  <c r="B34" i="9"/>
  <c r="B23" i="9"/>
  <c r="B50" i="9"/>
  <c r="B33" i="9"/>
  <c r="B52" i="9"/>
  <c r="B32" i="9"/>
  <c r="B45" i="9"/>
  <c r="B29" i="9"/>
  <c r="B37" i="9"/>
  <c r="B44" i="9"/>
  <c r="B36" i="9"/>
  <c r="B22" i="9"/>
  <c r="N14" i="9"/>
  <c r="B14" i="9"/>
  <c r="O62" i="1"/>
  <c r="O60" i="1"/>
  <c r="B100" i="1"/>
  <c r="O101" i="1"/>
  <c r="B110" i="1"/>
  <c r="O93" i="1"/>
  <c r="O64" i="1"/>
  <c r="O54" i="1"/>
  <c r="B72" i="1"/>
  <c r="B63" i="1"/>
  <c r="O70" i="1"/>
  <c r="O92" i="1"/>
  <c r="O102" i="1"/>
  <c r="O108" i="1"/>
  <c r="B80" i="1"/>
  <c r="B82" i="1"/>
  <c r="O94" i="1"/>
  <c r="O71" i="1"/>
  <c r="B96" i="1"/>
  <c r="O55" i="1"/>
  <c r="B57" i="1"/>
  <c r="O65" i="1"/>
  <c r="O61" i="1"/>
  <c r="O67" i="1"/>
  <c r="B67" i="1"/>
  <c r="O68" i="1"/>
  <c r="B68" i="1"/>
  <c r="B56" i="1"/>
  <c r="O58" i="1"/>
  <c r="B58" i="1"/>
  <c r="B16" i="9" l="1"/>
  <c r="B15" i="9"/>
  <c r="B85" i="1"/>
  <c r="B106" i="1"/>
  <c r="B44" i="1"/>
  <c r="B52" i="1"/>
  <c r="B86" i="1"/>
  <c r="B107" i="1"/>
  <c r="B45" i="1"/>
  <c r="B53" i="1"/>
  <c r="B87" i="1"/>
  <c r="B88" i="1"/>
  <c r="B89" i="1"/>
  <c r="B75" i="1"/>
  <c r="B90" i="1"/>
  <c r="B49" i="1"/>
  <c r="B76" i="1"/>
  <c r="B99" i="1"/>
  <c r="B51" i="1"/>
  <c r="B50" i="1"/>
  <c r="B79" i="1"/>
  <c r="B43" i="1"/>
  <c r="O8" i="1"/>
  <c r="O7" i="1"/>
  <c r="O15" i="1"/>
  <c r="O14" i="1"/>
  <c r="O13" i="1"/>
  <c r="O12" i="1"/>
  <c r="O23" i="1"/>
  <c r="O22" i="1"/>
  <c r="O21" i="1"/>
  <c r="O20" i="1"/>
  <c r="O19" i="1"/>
  <c r="N1" i="9" l="1"/>
  <c r="B1" i="9" s="1"/>
  <c r="O48" i="1"/>
  <c r="O90" i="1"/>
  <c r="O40" i="1"/>
  <c r="O99" i="1"/>
  <c r="O50" i="1"/>
  <c r="O79" i="1"/>
  <c r="O76" i="1"/>
  <c r="O51" i="1"/>
  <c r="O43" i="1"/>
  <c r="O37" i="1"/>
  <c r="O45" i="1"/>
  <c r="O88" i="1"/>
  <c r="O89" i="1"/>
  <c r="O49" i="1"/>
  <c r="O75" i="1"/>
  <c r="O85" i="1"/>
  <c r="O106" i="1"/>
  <c r="O86" i="1"/>
  <c r="O87" i="1"/>
  <c r="O36" i="1" l="1"/>
  <c r="O35" i="1"/>
  <c r="B35" i="1"/>
  <c r="O41" i="1"/>
  <c r="O39" i="1"/>
  <c r="O53" i="1"/>
  <c r="O38" i="1"/>
  <c r="O42" i="1"/>
  <c r="O44" i="1"/>
  <c r="O52" i="1"/>
  <c r="O107" i="1" l="1"/>
  <c r="O1" i="1" s="1"/>
  <c r="B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Leonel Sanches</author>
  </authors>
  <commentList>
    <comment ref="L2" authorId="0" shapeId="0" xr:uid="{DDA5A581-646C-4215-9723-C150F0342162}">
      <text>
        <r>
          <rPr>
            <b/>
            <sz val="9"/>
            <color indexed="81"/>
            <rFont val="Tahoma"/>
            <family val="2"/>
          </rPr>
          <t>Para sinalizar se a questão não é aplicável, caso em que surgirá um X</t>
        </r>
      </text>
    </comment>
    <comment ref="O2" authorId="0" shapeId="0" xr:uid="{D4691C62-3484-4BF6-9500-34B0F756C67E}">
      <text>
        <r>
          <rPr>
            <b/>
            <sz val="9"/>
            <color indexed="81"/>
            <rFont val="Tahoma"/>
            <family val="2"/>
          </rPr>
          <t>Informa se a questão foi ou não respondida</t>
        </r>
      </text>
    </comment>
    <comment ref="P2" authorId="0" shapeId="0" xr:uid="{5C668BCE-DDBD-425E-B7CE-874C9B6F6BF7}">
      <text>
        <r>
          <rPr>
            <b/>
            <sz val="9"/>
            <color indexed="81"/>
            <rFont val="Tahoma"/>
            <family val="2"/>
          </rPr>
          <t>Usado para as tabelas de validação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Leonel Sanches</author>
  </authors>
  <commentList>
    <comment ref="K2" authorId="0" shapeId="0" xr:uid="{93CF61C5-4D82-4043-BCF7-B773C86689B0}">
      <text>
        <r>
          <rPr>
            <b/>
            <sz val="9"/>
            <color indexed="81"/>
            <rFont val="Tahoma"/>
            <family val="2"/>
          </rPr>
          <t>Para sinalizar se a questão não é aplicável, caso em que surgirá um X</t>
        </r>
      </text>
    </comment>
    <comment ref="N2" authorId="0" shapeId="0" xr:uid="{58D49452-C41C-4CB9-BC93-CE5A19A93A75}">
      <text>
        <r>
          <rPr>
            <b/>
            <sz val="9"/>
            <color indexed="81"/>
            <rFont val="Tahoma"/>
            <family val="2"/>
          </rPr>
          <t>Informa se a questão foi ou não respondida</t>
        </r>
      </text>
    </comment>
    <comment ref="O2" authorId="0" shapeId="0" xr:uid="{AD0E20DD-AD30-4A21-A609-5453508D55F3}">
      <text>
        <r>
          <rPr>
            <b/>
            <sz val="9"/>
            <color indexed="81"/>
            <rFont val="Tahoma"/>
            <family val="2"/>
          </rPr>
          <t>Usado para as tabelas de validação</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<sst xmlns="http://schemas.openxmlformats.org/spreadsheetml/2006/main" count="2165" uniqueCount="694">
  <si>
    <t>Código da operação</t>
  </si>
  <si>
    <t>(BENEFICIÁRIOS)</t>
  </si>
  <si>
    <t xml:space="preserve">Beneficiário </t>
  </si>
  <si>
    <t xml:space="preserve">I. Elementos do projeto </t>
  </si>
  <si>
    <t>II. Enquadramento</t>
  </si>
  <si>
    <t>III. Caracterização do contrato</t>
  </si>
  <si>
    <t>IV. Procedimento pré-contratual</t>
  </si>
  <si>
    <t>Artigo 2.º, n.º 2</t>
  </si>
  <si>
    <t xml:space="preserve">Não aplicável </t>
  </si>
  <si>
    <t>Artigo 275.º, n.º 2</t>
  </si>
  <si>
    <t>Artigo 275.º, n.º 1, alínea a)</t>
  </si>
  <si>
    <t>Artigo 275.º, n.º 1, alínea b)</t>
  </si>
  <si>
    <t xml:space="preserve">Artigo 4.º </t>
  </si>
  <si>
    <t>Não aplicável</t>
  </si>
  <si>
    <t>Artigo 5.º</t>
  </si>
  <si>
    <t>Artigo 5.º-A</t>
  </si>
  <si>
    <t>Artigo 6.º-A</t>
  </si>
  <si>
    <t>Artigo 275.º, n.º 3</t>
  </si>
  <si>
    <t>Ajuste direto - regime geral (em função do valor do contrato)</t>
  </si>
  <si>
    <t>Ajuste direto em função de critério material</t>
  </si>
  <si>
    <t>Consulta prévia (em função do valor do contrato)</t>
  </si>
  <si>
    <t>Concurso público sem publicidade internacional</t>
  </si>
  <si>
    <t>Concurso público com publicidade internacional</t>
  </si>
  <si>
    <t>Concurso público urgente</t>
  </si>
  <si>
    <t>Concurso limitado por prévia qualificação sem publicidade internacional</t>
  </si>
  <si>
    <t>Concurso limitado por prévia qualificação com publicidade internacional</t>
  </si>
  <si>
    <t>Procedimento de negociação</t>
  </si>
  <si>
    <t>Diálogo concorrencial</t>
  </si>
  <si>
    <t>V. Análise do procedimento</t>
  </si>
  <si>
    <t>Sim</t>
  </si>
  <si>
    <t>Não</t>
  </si>
  <si>
    <t>Resposta</t>
  </si>
  <si>
    <t>Base legal (CCP)</t>
  </si>
  <si>
    <t>A decisão de contratar encontra-se fundamentada?</t>
  </si>
  <si>
    <t>A decisão de escolha do procedimento encontra-se fundamentada?</t>
  </si>
  <si>
    <t>No caso de o procedimento ter sido escolhido em função de critério material, existe fundamentação legal e factual que justifique adequadamente a escolha do mesmo?</t>
  </si>
  <si>
    <t>No caso de contratos de aquisição de serviços ou de aquisição ou locação de bens móveis de valor superior a € 135.000,00 e de contratos de empreitada de obras públicas de valor superior a € 500.000,00, foi ponderada a divisão do procedimento em lotes e, no caso de se ter optado pela não divisão, a mesma encontra-se fundamentada?</t>
  </si>
  <si>
    <t>Observações</t>
  </si>
  <si>
    <t>Existe uma decisão juridicamente válida a autorizar a abertura do procedimento (decisão de contratar) e a realização da despesa?</t>
  </si>
  <si>
    <t>No caso de se tratar de contrato de locação ou aquisição de bens móveis ou de aquisição de serviços, a fixação de um prazo de vigência contratual superior a 3 anos foi devidamente fundamentada?</t>
  </si>
  <si>
    <t>No caso de se tratar de um acordo-quadro, a fixação do prazo de vigência superior a 4 anos foi devidamente fundamentada?</t>
  </si>
  <si>
    <t>Foi respeitado o prazo mínimo para apresentação de propostas/candidaturas?</t>
  </si>
  <si>
    <t>A fixação do preço base encontra-se fundamentada?</t>
  </si>
  <si>
    <t>1.1</t>
  </si>
  <si>
    <t>1.2</t>
  </si>
  <si>
    <t>1.3</t>
  </si>
  <si>
    <t>1.4</t>
  </si>
  <si>
    <t>1.5</t>
  </si>
  <si>
    <t>1.6</t>
  </si>
  <si>
    <t>1.7</t>
  </si>
  <si>
    <t>1.8</t>
  </si>
  <si>
    <t>1.9</t>
  </si>
  <si>
    <t>1.10</t>
  </si>
  <si>
    <t>1.11</t>
  </si>
  <si>
    <t>2. Peças do procedimento - Envio obrigatório</t>
  </si>
  <si>
    <t>2.1</t>
  </si>
  <si>
    <t>2.2</t>
  </si>
  <si>
    <t>2.3</t>
  </si>
  <si>
    <t>2.4</t>
  </si>
  <si>
    <t>2.5</t>
  </si>
  <si>
    <t>2.6</t>
  </si>
  <si>
    <t>2.7</t>
  </si>
  <si>
    <t>Existe uma descrição suficiente do objeto do procedimento no caderno de encargos?</t>
  </si>
  <si>
    <t>O caderno de encargos fixa o preço base?</t>
  </si>
  <si>
    <t>No caso de os custos do ciclo terem sido submetidos à concorrência, o programa do procedimento ou o convite indicam a metodologia que será utilizada para os calcular?</t>
  </si>
  <si>
    <t>Nas peças do procedimento existem referências discriminatórias (nomeadamente fabricante, marcas, patentes ou modelos, proveniência)?</t>
  </si>
  <si>
    <t>3. Publicação do anúncio - Envio obrigatório</t>
  </si>
  <si>
    <t>3.1</t>
  </si>
  <si>
    <t>3.2</t>
  </si>
  <si>
    <t>4.1</t>
  </si>
  <si>
    <t>5.1</t>
  </si>
  <si>
    <t>6.1</t>
  </si>
  <si>
    <t>6.2</t>
  </si>
  <si>
    <t>7.1</t>
  </si>
  <si>
    <t>Foi realizada a audiência prévia dos candidatos/concorrentes?</t>
  </si>
  <si>
    <t>Existe uma decisão juridicamente válida de adjudicação?</t>
  </si>
  <si>
    <t>Foram apresentados os documentos de habilitação?</t>
  </si>
  <si>
    <t>Foi prestada caução para garantia do contrato (quando legalmente exigida)?</t>
  </si>
  <si>
    <t>A celebração do contrato foi publicitada no portal da internet dedicado aos contratos públicos (www.base.gov.pt)?</t>
  </si>
  <si>
    <t>Parceria para a inovação</t>
  </si>
  <si>
    <t>O critério de adjudicação, respetivos fatores e subfatores, são conformes com a legislação europeia/nacional aplicável e foram os únicos aplicados em sede de apreciação das propostas?</t>
  </si>
  <si>
    <t xml:space="preserve">O critério de adjudicação e respetivos fatores e subfatores encontram-se devidamente explicitados nas peças do procedimento? </t>
  </si>
  <si>
    <t>Selecionar resposta</t>
  </si>
  <si>
    <t>O caderno de encargos do procedimento de formação de contrato de empreitada de obras públicas integrou os elementos indicados na lei?</t>
  </si>
  <si>
    <t>O preço base respeita os limites de valor até aos quais pode ser utilizado o tipo de procedimento em causa e os limites máximos de autorização da despesa, se aplicáveis?</t>
  </si>
  <si>
    <t>A capacidade técnica e/ou económica e/ou financeira dos concorrentes consta do critério de adjudicação e/ou foi considerada em sede de apreciação das propostas?</t>
  </si>
  <si>
    <t>Foram pedidos esclarecimentos ao concorrente que apresentou proposta com preço anormalmente baixo?</t>
  </si>
  <si>
    <t>5.2</t>
  </si>
  <si>
    <t>5.3</t>
  </si>
  <si>
    <t>5.4</t>
  </si>
  <si>
    <t>O adjudicatário prestou a qualquer título, direta ou indiretamente assessoria ou apoio técnico, na preparação e elaboração das peças do procedimento?</t>
  </si>
  <si>
    <t>Em caso afirmativo, tal situação conferiu uma situação de vantagem à entidade adjudicatária, falseando as condições normais de concorrência?</t>
  </si>
  <si>
    <t>2.8</t>
  </si>
  <si>
    <t>2.9</t>
  </si>
  <si>
    <t>2.10</t>
  </si>
  <si>
    <t>As propostas / candidaturas dos concorrentes/candidatos foram avaliadas de forma transparente, baseando-se estrita e unicamente no critério de adjudicação  / qualificação?
Nota: Deve ser apresentado o relatório final de avaliação das propostas/candidaturas para se aferir da transparência da deliberação do júri do procedimento</t>
  </si>
  <si>
    <t>CHECKLIST DE ANÁLISE DO CONTRATO</t>
  </si>
  <si>
    <t>II. Análise do contrato</t>
  </si>
  <si>
    <t>I. Identificação da operação e do beneficiário</t>
  </si>
  <si>
    <t>Artigo 300.º</t>
  </si>
  <si>
    <t>Artigos 399.º a 401.º</t>
  </si>
  <si>
    <t>Artigo 398.º</t>
  </si>
  <si>
    <t>5.5</t>
  </si>
  <si>
    <t>5.6</t>
  </si>
  <si>
    <t>AUXILIAR</t>
  </si>
  <si>
    <t>N.º</t>
  </si>
  <si>
    <t>CHECKLIST DE VERIFICAÇÃO DOS PROCEDIMENTOS</t>
  </si>
  <si>
    <t>DE CONTRATAÇÃO PÚBLICA (BENEFICIÁRIOS)</t>
  </si>
  <si>
    <t>Artigo 2.º, n.º 1</t>
  </si>
  <si>
    <t>Artigos</t>
  </si>
  <si>
    <t>Artigo 36.º, n.º 1</t>
  </si>
  <si>
    <t>Artigo 36.º, n.ºs 3 e 4</t>
  </si>
  <si>
    <t>Artigo 38.º</t>
  </si>
  <si>
    <t>Artigo 22.º</t>
  </si>
  <si>
    <t>Artigo 46.º-A, n.º 2</t>
  </si>
  <si>
    <t>Artigo 47.º, n.º 4</t>
  </si>
  <si>
    <t>Artigo 48.º</t>
  </si>
  <si>
    <t>Artigos 74.º e 75.º</t>
  </si>
  <si>
    <t>Artigo 74.º, n.º 2</t>
  </si>
  <si>
    <t>Artigo 47.º, n.º 1</t>
  </si>
  <si>
    <t>Artigo 47.º, n.º 3</t>
  </si>
  <si>
    <t>Artigo 75.º, n.º 8</t>
  </si>
  <si>
    <t>Artigos 50.º e 64.º</t>
  </si>
  <si>
    <t>Artigos 71.º, n.º 3 e 70.º, n.º 2, alínea e)</t>
  </si>
  <si>
    <t>Artigo 55.º, n.º 1, alínea i)</t>
  </si>
  <si>
    <t>Artigo 77.º</t>
  </si>
  <si>
    <t>Artigos 88.º a 91.º</t>
  </si>
  <si>
    <t>Artigos 127.º e 465.º</t>
  </si>
  <si>
    <t>Artigo 127.º, n.º 3</t>
  </si>
  <si>
    <t>Artigos 46.º a 48.º, 83.º e 85.º, todos da Lei n.º 98/97, de 26 de agosto (LOPTC)</t>
  </si>
  <si>
    <t>&lt;&lt; número total de questões por responder (controlo)</t>
  </si>
  <si>
    <t>3. No Grupo "II. Enquadramento", para as questões II.2, II.3 e II.4, caso considere que a questão é "Não aplicável", deve escolher essa opção para que seja considerada respondida.</t>
  </si>
  <si>
    <t>INSTRUÇÕES DE PREENCHIMENTO</t>
  </si>
  <si>
    <t xml:space="preserve">III.1  Objeto do contrato </t>
  </si>
  <si>
    <t>II.4  Contratação excluída</t>
  </si>
  <si>
    <t>II.3  Contratos excluídos</t>
  </si>
  <si>
    <t>II.2  Contratos subsidiados</t>
  </si>
  <si>
    <t>II.1  Entidade adjudicante</t>
  </si>
  <si>
    <t>I.1  Código da operação</t>
  </si>
  <si>
    <t xml:space="preserve">I.2  Beneficiário </t>
  </si>
  <si>
    <t>III.2  Adjudicatário</t>
  </si>
  <si>
    <t>III.4  Data do contrato</t>
  </si>
  <si>
    <t>III.5  Prazo do contrato</t>
  </si>
  <si>
    <t>IV.1  Tipo de procedimento</t>
  </si>
  <si>
    <t>IV.3  Data da decisão de contratar</t>
  </si>
  <si>
    <t>IV.4  Data da decisão de adjudicação</t>
  </si>
  <si>
    <t>INSTRUÇÕES DE GRAVAÇÃO DO FICHEIRO</t>
  </si>
  <si>
    <t>1. Gravar um ficheiro por cada tipo e quantidade de procedimentos realizados.</t>
  </si>
  <si>
    <t>4. Na questão "III.5  Prazo do contrato" deve referir se o prazo que indica é em dias, meses ou anos.</t>
  </si>
  <si>
    <t>x</t>
  </si>
  <si>
    <t>X</t>
  </si>
  <si>
    <t>Artigo 75.º, n.º 3
(mas ter em atenção o disposto no artigo 75.º, n.º 2, alínea b)</t>
  </si>
  <si>
    <t>Consulta prévia</t>
  </si>
  <si>
    <t>Artigo 28.º</t>
  </si>
  <si>
    <t>Artigo 29.º</t>
  </si>
  <si>
    <t>Artigo 30.º-A</t>
  </si>
  <si>
    <t>Eu abaixo assinado, declaro, sob compromisso de honra que foram observadas todas as formalidades relativas ao cumprimento das regras de contratação pública no presente contrato e que as informações constantes desta Ficha de Verificação correspondem à verdade.</t>
  </si>
  <si>
    <t xml:space="preserve">Assinatura eletrónica: </t>
  </si>
  <si>
    <r>
      <t xml:space="preserve">2. Comece por preencher os campos dos Grupos I a IV da folha "CHECKLIST - Procedimento" que enquadram o tipo de procedimento realizado, sendo </t>
    </r>
    <r>
      <rPr>
        <u/>
        <sz val="12"/>
        <color rgb="FF003B4D"/>
        <rFont val="Aptos Narrow"/>
        <family val="2"/>
        <scheme val="minor"/>
      </rPr>
      <t>todos de resposta obrigatória</t>
    </r>
    <r>
      <rPr>
        <sz val="12"/>
        <color rgb="FF003B4D"/>
        <rFont val="Aptos Narrow"/>
        <family val="2"/>
        <scheme val="minor"/>
      </rPr>
      <t>.</t>
    </r>
  </si>
  <si>
    <r>
      <t xml:space="preserve">5. Após ter selecionado o tipo de procedimento (questão IV.1), ficam sinalizadas a cinzento as questões do Grupo "V. Análise do procedimento", que </t>
    </r>
    <r>
      <rPr>
        <u/>
        <sz val="12"/>
        <color rgb="FF003B4D"/>
        <rFont val="Aptos Narrow"/>
        <family val="2"/>
        <scheme val="minor"/>
      </rPr>
      <t>não são para responder</t>
    </r>
    <r>
      <rPr>
        <sz val="12"/>
        <color rgb="FF003B4D"/>
        <rFont val="Aptos Narrow"/>
        <family val="2"/>
        <scheme val="minor"/>
      </rPr>
      <t>, por serem inaplicáveis a esse tipo de procedimento.</t>
    </r>
  </si>
  <si>
    <t>Muito obrigado/a pela vossa colaboração!</t>
  </si>
  <si>
    <t>7.2</t>
  </si>
  <si>
    <t>COLOCAR "X" SE NÃO APLICÁVEL</t>
  </si>
  <si>
    <t>Ref.ª legal aplicável</t>
  </si>
  <si>
    <t>COLOCAR "X" SE NÃO APLICÁVEL2</t>
  </si>
  <si>
    <t>Ref.ª legal aplicável3</t>
  </si>
  <si>
    <t>COLOCAR "X" SE NÃO APLICÁVEL4</t>
  </si>
  <si>
    <t>Ref.ª legal aplicável5</t>
  </si>
  <si>
    <t>COLOCAR "X" SE NÃO APLICÁVEL6</t>
  </si>
  <si>
    <t>Ref.ª legal aplicável7</t>
  </si>
  <si>
    <t>COLOCAR "X" SE NÃO APLICÁVEL8</t>
  </si>
  <si>
    <t>Ref.ª legal aplicável9</t>
  </si>
  <si>
    <t>COLOCAR "X" SE NÃO APLICÁVEL10</t>
  </si>
  <si>
    <t>Ref.ª legal aplicável11</t>
  </si>
  <si>
    <t>COLOCAR "X" SE NÃO APLICÁVEL12</t>
  </si>
  <si>
    <t>Ref.ª legal aplicável13</t>
  </si>
  <si>
    <t>COLOCAR "X" SE NÃO APLICÁVEL14</t>
  </si>
  <si>
    <t>Ref.ª legal aplicável15</t>
  </si>
  <si>
    <t>COLOCAR "X" SE NÃO APLICÁVEL16</t>
  </si>
  <si>
    <t>Ref.ª legal aplicável17</t>
  </si>
  <si>
    <t>COLOCAR "X" SE NÃO APLICÁVEL18</t>
  </si>
  <si>
    <t>Ref.ª legal aplicável19</t>
  </si>
  <si>
    <t>COLOCAR "X" SE NÃO APLICÁVEL20</t>
  </si>
  <si>
    <t>Ref.ª legal aplicável21</t>
  </si>
  <si>
    <t>COLOCAR "X" SE NÃO APLICÁVEL22</t>
  </si>
  <si>
    <t>Ref.ª legal aplicável23</t>
  </si>
  <si>
    <t>PARA PROCV</t>
  </si>
  <si>
    <t>QUESTÃO</t>
  </si>
  <si>
    <t>AUX "X"</t>
  </si>
  <si>
    <t>PROCV "X" número da coluna</t>
  </si>
  <si>
    <t>PROCV "ART" número da coluna</t>
  </si>
  <si>
    <t xml:space="preserve">Na formação de contratos de empreitada de obras públicas, quando o procedimento tenha sido escolhido com base no valor do contrato a celebrar, o tipo de procedimento adotado está de acordo com o valor do contrato? </t>
  </si>
  <si>
    <t>Artigos 18.º e 19.º</t>
  </si>
  <si>
    <t>Artigo 155.º</t>
  </si>
  <si>
    <t xml:space="preserve">Na formação de contratos de locação ou de aquisição de bens móveis e de aquisição de serviços, quando o procedimento tenha sido escolhido com base no valor do contrato a celebrar, o tipo de procedimento adotado está de acordo com o valor do contrato? </t>
  </si>
  <si>
    <t>Artigos 18.º e 20.º</t>
  </si>
  <si>
    <t>Artigo 16.º do DL 197/99
Artigos 17.º, n.º 8 e 22.º</t>
  </si>
  <si>
    <t>No caso de escolha de diversos procedimentos em razão do valor do contrato, e estando em causa prestações do mesmo tipo suscetíveis de constituírem objeto de um único contrato, foi adotado o procedimento correto?</t>
  </si>
  <si>
    <t>Artigos 24.º a 27.º</t>
  </si>
  <si>
    <t>No caso de o valor do contrato ser superior a € 5.000.000 (ou a € 2.500.000 se o procedimento adotado for o da parceria para a invocação), foi realizada uma análise custo-benefício previamente à adoção da decisão de contratar?
(Apenas procedimentos anteriores a 21.06.2021 - ver n.º 4 do artigo 36.º)</t>
  </si>
  <si>
    <t>As peças do procedimento (anúncio, programa do procedimento, caderno de encargos, e eventuais anexos)  foram disponibilizadas eletronicamente de forma completa, gratuita e livre?
Caso a entidade adjudicante não o tenha feito por meios eletrónicos, as peças procedimentais foram disponibilizadas por outros meios adequados?</t>
  </si>
  <si>
    <t>Artigo 115.º, n.º 4</t>
  </si>
  <si>
    <t>Artigo 133.º</t>
  </si>
  <si>
    <t>Artigos 133.º e 162.º</t>
  </si>
  <si>
    <t>Artigos 133.º, 162.º e 193.º</t>
  </si>
  <si>
    <t>Artigos 133.º, 162.º, 204.º e 207.º</t>
  </si>
  <si>
    <t>Artigos 133.º, 193.º e 162.º</t>
  </si>
  <si>
    <t>O convite à apresentação de propostas reúne os requisitos legalmente exigíveis?</t>
  </si>
  <si>
    <t>Artigo 115.º</t>
  </si>
  <si>
    <t>Artigo 189.º</t>
  </si>
  <si>
    <t xml:space="preserve"> Artigo 193.º</t>
  </si>
  <si>
    <t>Artigo 204.º</t>
  </si>
  <si>
    <t>Artigo 218.º-A</t>
  </si>
  <si>
    <t>No programa do concurso/convite está devidamente explicitado o modelo de avaliação dos candidatos/concorrentes, quando a qualificação assenta no sistema de seleção ou a modalidade do critério de adjudicação assim o exija?</t>
  </si>
  <si>
    <t>Artigo 132.º</t>
  </si>
  <si>
    <t>Artigo 164.º</t>
  </si>
  <si>
    <t>Artigo 196.º</t>
  </si>
  <si>
    <t>Artigo 206.º</t>
  </si>
  <si>
    <t>No caso de a entidade adjudicante ter limitado o número de lotes que podem ser adjudicados a cada concorrente, essas limitações constam do convite/programa do procedimento, bem como os critérios objetivos e não discriminatórios para a eventual atribuição de um número de lotes superior ao máximo fixado?</t>
  </si>
  <si>
    <t>Artigo 46.º-A, n.º 4</t>
  </si>
  <si>
    <t>Os requisitos mínimos de capacidade técnica, económica ou financeira que os candidatos devem preencher que constam do programa do concurso respeitam os requisitos legais?</t>
  </si>
  <si>
    <t>Artigos 164.º, n.º 1, alínea h) e n.º 4 e 165.</t>
  </si>
  <si>
    <t>No caso de procedimento de ajuste direto ou de consulta prévia, foi respeitada a limitação quanto às entidades convidadas para apresentar proposta?
(apresentar lista de contratos adjudicados às entidades convidadas, no ano económico em curso e nos dois anos económicos anteriores)</t>
  </si>
  <si>
    <t>Artigo 113.º, n.ºs 2 e 5</t>
  </si>
  <si>
    <t>Artigos 113.º, n.ºs 2 e 5 e 114.º, n.ºs 1 e 2</t>
  </si>
  <si>
    <t>As entidades convidadas a apresentar proposta não são especialmente relacionadas entre si ou com as entidades às quais a entidade adjudicante já tenha adjudicado no ano económico em curso e nos dois anos económicos anteriores, na sequência de ajuste direto ou consulta prévia, cujo preço contratual seja igual ou superior aos limites (apenas aplicável a partir de 21.06.2021)?</t>
  </si>
  <si>
    <t>Artigo 113.º, n.º 6</t>
  </si>
  <si>
    <t>Artigos 113.º, n.º 6 e 114.º, n.º 2</t>
  </si>
  <si>
    <t xml:space="preserve">Artigos 42.º e 49.º, n.º 5 </t>
  </si>
  <si>
    <t>Artigo 43.º 
Portaria n.º 701-H/2008, de 29 de julho (até 05.09.2023)
Portaria n.º 255/223, de 7 de julho (a partir de 06.09.2023)</t>
  </si>
  <si>
    <t>2.11</t>
  </si>
  <si>
    <t>2.12</t>
  </si>
  <si>
    <t>2.13</t>
  </si>
  <si>
    <t>2.14</t>
  </si>
  <si>
    <t>2.15</t>
  </si>
  <si>
    <t>Artigos 49.º, n.ºs 7, 8 e 9 e 49.º-A
Portaria n.º 72/2018, de 9 de março</t>
  </si>
  <si>
    <t>2.16</t>
  </si>
  <si>
    <t>artigos 74.,º, n.º 1, alínea b) e 155.º, alínea b)
(critério monofator)</t>
  </si>
  <si>
    <t>2.17</t>
  </si>
  <si>
    <t>Artigo 115.º, n.º 2, alínea b)</t>
  </si>
  <si>
    <t>Artigo 132.º, n.º 1, alínea n)</t>
  </si>
  <si>
    <t xml:space="preserve">Artigos 167.º e 131.º </t>
  </si>
  <si>
    <t xml:space="preserve">Artigo 193.º, ex vi artigo 164.º, n.º 1, alínea q) </t>
  </si>
  <si>
    <t xml:space="preserve">Artigo 204.º, ex vi artigo 164.º, n.º 1, alínea q) </t>
  </si>
  <si>
    <t>Artigo 218.º-C, n.º 2</t>
  </si>
  <si>
    <t>2.18</t>
  </si>
  <si>
    <t>Até 21.06.2021
A modalidade do critério de adjudicação (proposta economicamente mais vantajosa) adotado foi o da melhor relação qualidade-preço (na modalidade multifator) ou o do preço mais baixo (na modalidade monofator)?</t>
  </si>
  <si>
    <t>Artigo 74.º, n.º 1
(verificar qual o critério, e respetivos fatores
e subfactores, quando aplicável)</t>
  </si>
  <si>
    <t>Artigo 74.º, n.º 1
(critério monofator)</t>
  </si>
  <si>
    <t>2.19</t>
  </si>
  <si>
    <t>Até 21.06.2021
No caso de o critério de adjudicação não incluir como fator o preço ou custo das propostas, essa opção encontra-se devidamente fundamentada (designadamente na decisão de contratar e/ou na decisão de aprovação das peças procedimentais)?</t>
  </si>
  <si>
    <t>2.20</t>
  </si>
  <si>
    <t>A partir de 21.06.2021
Caso a modalidade do critério de adjudicação (proposta economicamente mais vantajosa) tenha sido a monofator e o aspeto da execução do contrato a celebrar submetido à concorrência não possua natureza quantitativa, foi elaborada uma grelha de avaliação das propostas (com exceção da consulta prévia, em que esta grelha não é exigida)?</t>
  </si>
  <si>
    <t>Artigos 74.º, n.ºs 1 e 3 e 115.º, n.º 2, alínea b)</t>
  </si>
  <si>
    <t>Artigo 74.º, n.ºs 1 e 3</t>
  </si>
  <si>
    <t>Artigo 74.º, n.ºs 1 e 3
(critério monofator)</t>
  </si>
  <si>
    <t>2.21</t>
  </si>
  <si>
    <t>A partir de 21.06.2021
Caso a modalidade do critério de adjudicação (proposta economicamente mais vantajosa) tenha sido a multifator, foi elaborado um modelo de avaliação das propostas (com exceção da consulta prévia, em que este modelo não é exigido)?</t>
  </si>
  <si>
    <t>Artigos 74.º, n.ºs 1 e 2 e 115.º, n.º 2, alínea b)</t>
  </si>
  <si>
    <t>Artigo 74.º, n.ºs 1 e 2</t>
  </si>
  <si>
    <t>2.22</t>
  </si>
  <si>
    <t>O modelo de avaliação encontra-se em conformidade com as exigências legais aplicáveis?</t>
  </si>
  <si>
    <t>Artigo 139.º</t>
  </si>
  <si>
    <t>Artigos 139.º e 162.º, n.º 1</t>
  </si>
  <si>
    <t>Artigos 139.º e 193.º</t>
  </si>
  <si>
    <t>Artigos 139.º e 204.º</t>
  </si>
  <si>
    <t>Artigos 139.º, 193.ºe 218.º-A</t>
  </si>
  <si>
    <t>2.23</t>
  </si>
  <si>
    <t>2.24</t>
  </si>
  <si>
    <t>2.25</t>
  </si>
  <si>
    <t xml:space="preserve">Os membros do júri/intervenientes no processo de avaliação das propostas assinaram as respetivas declarações de inexistência de conflitos de interesses (anexo XIII do CCP)? </t>
  </si>
  <si>
    <t>Artigo 67.º, n.º 5</t>
  </si>
  <si>
    <t>O anúncio do procedimento foi publicitado, em conformidade com a legislação nacional e com as regras comunitárias pertinentes?</t>
  </si>
  <si>
    <t>Artigos 130.º e 131.º</t>
  </si>
  <si>
    <t>Artigo 157.º</t>
  </si>
  <si>
    <t>Artigos 167 e 131.º</t>
  </si>
  <si>
    <t>Artigo 197.º</t>
  </si>
  <si>
    <t>Artigo 208.º</t>
  </si>
  <si>
    <t>Artigos 218.º-A, n.º 2 e 167.º</t>
  </si>
  <si>
    <t>O conteúdo dos anúncios (DRE/JOUE) inclui todos os elementos legalmente exigidos e, quando aplicável, o conteúdo do anúncio no JOUE é idêntico ao do DR, respeitando-se o princípio da igualdade de tratamento?</t>
  </si>
  <si>
    <t xml:space="preserve">Artigos 130.º e 131.º
Artigo 52.º da Diretiva 2014/24/EU
Portaria n.º 371/2017, de 14 de dezembro (até 22.01.2024)
Portaria n.º 318-A/2023, de 25 de outubro (a partir de 23.01.2024)
Regulamento de Execução (UE) 2019/1780 </t>
  </si>
  <si>
    <t>artigo 157.º
Portaria n.º 371/2017, de 14 de dezembro (até 22.01.2024)
Portaria n.º 318-A/2023, de 25 de outubro (a partir de 23.01.2024)</t>
  </si>
  <si>
    <t xml:space="preserve">Artigos 167 e 131.º
Artigo 52.º da Diretiva 2014/24/EU
Portaria n.º 371/2017, de 14 de dezembro (até 22.01.2024)
Portaria n.º 318-A/2023, de 25 de outubro (a partir de 23.01.2024)
Regulamento de Execução (UE) 2019/1780 </t>
  </si>
  <si>
    <t xml:space="preserve">Artigo 197.º
Artigo 52.º da Diretiva 2014/24/EU
Portaria n.º 371/2017, de 14 de dezembro (até 22.01.2024)
Portaria n.º 318-A/2023, de 25 de outubro (a partir de 23.01.2024)
Regulamento de Execução (UE) 2019/1780 </t>
  </si>
  <si>
    <t xml:space="preserve">Artigo 208.º
Artigo 52.º da Diretiva 2014/24/EU
Portaria n.º 371/2017, de 14 de dezembro (até 22.01.2024)
Portaria n.º 318-A/2023, de 25 de outubro (a partir de 23.01.2024)
Regulamento de Execução (UE) 2019/1780 </t>
  </si>
  <si>
    <t xml:space="preserve">Artigos 218.º-A, n.º 2 e 167.º
Artigo 52.º da Diretiva 2014/24/EU
Portaria n.º 371/2017, de 14 de dezembro (até 22.01.2024)
Portaria n.º 318-A/2023, de 25 de outubro (a partir de 23.01.2024)
Regulamento de Execução (UE) 2019/1780 </t>
  </si>
  <si>
    <t>4. Propostas/Candidaturas e esclarecimentos e/ou retificações das peças do procedimento - Envio obrigatório</t>
  </si>
  <si>
    <t>artigo 136.º</t>
  </si>
  <si>
    <t xml:space="preserve">Artigo 135.º </t>
  </si>
  <si>
    <t>Artigo 158.º</t>
  </si>
  <si>
    <t>artigos 174.º e 191.º, n.º 1</t>
  </si>
  <si>
    <t>Artigos 173.º e 190.º, n.º 1</t>
  </si>
  <si>
    <t>PI: artigos 173.º, 190.º, 193.º e 218.º-A, n.º 5
PII: Artigos 174.º, 191.º, 193.º, 198.º e  218.º-A, n.º 5</t>
  </si>
  <si>
    <t>4.2</t>
  </si>
  <si>
    <t>No caso de ter sido estabelecido um prazo para apresentação de propostas/candidaturas inferior ao previsto na lei (por exemplo, em situação de urgência, caso de manifesta simplicidade, ou outra), essa opção encontra-se devidamente fundamentada e foram cumpridos os prazos previstos na lei?</t>
  </si>
  <si>
    <t>Artigo 136.º, n.ºs 2, 3 e 5</t>
  </si>
  <si>
    <t>Artigo 135.º, n.º 2</t>
  </si>
  <si>
    <t>artigos 174.º, n.º 2 e 191.º, n.ºs 2, 4 e 5</t>
  </si>
  <si>
    <t>Artigo 190.º, n.º 2</t>
  </si>
  <si>
    <t>Artigo 198.º, n.º 3</t>
  </si>
  <si>
    <t xml:space="preserve">Artigo 204.º </t>
  </si>
  <si>
    <t>4.3</t>
  </si>
  <si>
    <t>O prazo para apresentação de propostas/candidaturas foi prorrogado (por exemplo, na sequência de pedidos esclarecimentos e/ou retificações das peças do procedimento), verificando-se o cumprimento das respetivas formalidades legais aplicáveis?</t>
  </si>
  <si>
    <t>Artigos 50.º, 64.º e 133.º, n.º 6</t>
  </si>
  <si>
    <t>Artigos 50.º, 64.º e 136.º, n.º 5</t>
  </si>
  <si>
    <t>(artigo 156.º)</t>
  </si>
  <si>
    <t>Artigos 50.º, 64.º e 175.º</t>
  </si>
  <si>
    <t>Artigo 193.º</t>
  </si>
  <si>
    <t>4.4</t>
  </si>
  <si>
    <t xml:space="preserve">A partir de 21.06.2021
Nos procedimentos publicitados no JOUE, no caso de as peças processuais não terem sido, total ou parcialmente, disponibilizadas sem restrições de acesso, foram prorrogados os prazos mínimos previstos por cinco dias? </t>
  </si>
  <si>
    <t>Artigo 136.º, n.º 5</t>
  </si>
  <si>
    <t xml:space="preserve"> Artigo 174.º, n.º 4</t>
  </si>
  <si>
    <t>5. Avaliação das propostas e Relatórios Preliminar e Final - envio obrigatório</t>
  </si>
  <si>
    <t>As propostas consideradas apresentam um preço ou custo anormalmente baixo?</t>
  </si>
  <si>
    <t>Artigo 71.º</t>
  </si>
  <si>
    <t>Foram excluídas as propostas com preço superior ao preço base (sem prejuízo do disposto no artigo 70.º, n.º 6)?</t>
  </si>
  <si>
    <t xml:space="preserve">Artigos 47.º e
70.º, n.º 2, alínea d) </t>
  </si>
  <si>
    <t>No caso de aplicação do artigo 70.º, n.º 6, foram cumpridos todos os requisitos nele legalmente previstos?</t>
  </si>
  <si>
    <t>Artigos 47.º e 70.º, n.º 6
Artigo 5.º do DL 36/2022, de 20 de  maio;
DL n.º 49-A/2023, de 30 de junho</t>
  </si>
  <si>
    <t>No dia imediato ao termo fixado para a apresentação das propostas, foi publicitada a lista dos concorrentes na plataforma eletrónica utilizada pela entidade adjudicante?</t>
  </si>
  <si>
    <t>Artigo 138.º</t>
  </si>
  <si>
    <t>5.7</t>
  </si>
  <si>
    <t>Artigo 122.º</t>
  </si>
  <si>
    <t>Artigo 146.º</t>
  </si>
  <si>
    <t>Artigo 212.º, n.º 1</t>
  </si>
  <si>
    <t>5.8</t>
  </si>
  <si>
    <t>Artigos 122.º e 124.º</t>
  </si>
  <si>
    <t>Artigos 146.º a 148.º</t>
  </si>
  <si>
    <t>Artigo 184.º e 186.º</t>
  </si>
  <si>
    <t xml:space="preserve">artigos 184.º, 186.º, 193.º e 200.º </t>
  </si>
  <si>
    <t xml:space="preserve">Artigos 204.º e 212.º </t>
  </si>
  <si>
    <t>Artigos 146.º a 148.º e 218.º-D</t>
  </si>
  <si>
    <t>5.9</t>
  </si>
  <si>
    <t>Caso o júri tenha solicitado aos concorrentes quaisquer esclarecimentos sobre as propostas apresentadas, estes cumpriram os requisitos legalmente exigidos?</t>
  </si>
  <si>
    <t>Artigo 72.º</t>
  </si>
  <si>
    <t>5.10</t>
  </si>
  <si>
    <t>Artigos 118.º, n.º 3, e 123.º</t>
  </si>
  <si>
    <t xml:space="preserve"> Artigo 147.º</t>
  </si>
  <si>
    <t>Artigo 185.º</t>
  </si>
  <si>
    <t>Artigo 185.º e 193.º</t>
  </si>
  <si>
    <t>Artigo 212.º, n.º 3</t>
  </si>
  <si>
    <t>Artigos 218.º-A, n.º 5, 203.º e 153.º</t>
  </si>
  <si>
    <t>5.11</t>
  </si>
  <si>
    <t>Existe análise e decisão, devidamente fundamentadas, das eventuais pronúncias e alegações apresentadas pelos candidatos/concorrentes em sede de audiência prévia?</t>
  </si>
  <si>
    <t xml:space="preserve">Artigo 185.º e 193.º </t>
  </si>
  <si>
    <t>5.12</t>
  </si>
  <si>
    <t>Foi elaborado o Relatório Final?</t>
  </si>
  <si>
    <t>Artigo 148.º</t>
  </si>
  <si>
    <t>Artigo 186.º
(e artigo 148.º)</t>
  </si>
  <si>
    <t>artigo 212.º, n.ºs 4 e 5</t>
  </si>
  <si>
    <t>6. Relatório final e decisão de adjudicação - Envio obrigatório</t>
  </si>
  <si>
    <t>Artigos 73.º e 76.º</t>
  </si>
  <si>
    <t>6.3</t>
  </si>
  <si>
    <t>Foi realizada a notificação de adjudicação a todos os concorrentes (escolhido e preteridos)?</t>
  </si>
  <si>
    <t>6.4</t>
  </si>
  <si>
    <t>Artigos 81.º a 86.º
Portaria n.º 372/2017, de 14 de dezembro</t>
  </si>
  <si>
    <t>Artigos 81.º a 86.º e 161.º
Portaria n.º 372/2017, de 14 de dezembro</t>
  </si>
  <si>
    <t>6.5</t>
  </si>
  <si>
    <t>Foi publicado o anúncio de adjudicação no JOUE (quando aplicável)?</t>
  </si>
  <si>
    <t>7. Contrato reduzido a escrito e publicitações - Envio obrigatório</t>
  </si>
  <si>
    <t>Foi celebrado contrato escrito (quando exigido ou não dispensado)?
Notas: 
a) A partir de 21.06.2021, quando aplicável, o contrato deve ser reduzido a escrito em suporte informático com a aposição de assinaturas eletrónicas, e apenas reduzido a escrito em suporte de papel quando não tiver sido utilizada plataforma eletrónica para a tramitação do procedimento;
b) Caso o contrato não tenha sido reduzido a escrito, referir se se trata de um incumprimento da lei ou de um caso de não exigência ou de dispensa do mesmo</t>
  </si>
  <si>
    <t>Artigos 94.º a 96.º</t>
  </si>
  <si>
    <t>Foi designado o gestor do contrato e este assinou a declaração de inexistência de conflitos de interesses antes do início de funções?</t>
  </si>
  <si>
    <t>Artigo 290.º-A</t>
  </si>
  <si>
    <t>7.3</t>
  </si>
  <si>
    <t>7.4</t>
  </si>
  <si>
    <t>Em particular, foi publicitada no portal dos contratos públicos (base.gov.pt) a celebração de contrato (tenha ou não sido reduzido a escrito) nas sequência de ajuste direto ou consulta prévia, respeitando a condição de eficácia para efeitos de pagamentos?</t>
  </si>
  <si>
    <t>7.5</t>
  </si>
  <si>
    <t>II.2 - Prazos, modificações e trabalhos a mais e a menos</t>
  </si>
  <si>
    <t>II.3 - Modificações do Contrato</t>
  </si>
  <si>
    <t>3.3</t>
  </si>
  <si>
    <t>3.4</t>
  </si>
  <si>
    <t>3.5</t>
  </si>
  <si>
    <t>3.6</t>
  </si>
  <si>
    <t>3.7</t>
  </si>
  <si>
    <t>3.8</t>
  </si>
  <si>
    <t>3.9</t>
  </si>
  <si>
    <t>3.10</t>
  </si>
  <si>
    <t>3.11</t>
  </si>
  <si>
    <t>3.12</t>
  </si>
  <si>
    <t>3.13</t>
  </si>
  <si>
    <t>3.14</t>
  </si>
  <si>
    <t>3.15</t>
  </si>
  <si>
    <t>II.4 - Conformidade</t>
  </si>
  <si>
    <t>4.5</t>
  </si>
  <si>
    <t>4.6</t>
  </si>
  <si>
    <t>4.7</t>
  </si>
  <si>
    <t>4.8</t>
  </si>
  <si>
    <t>4.9</t>
  </si>
  <si>
    <t>4.10</t>
  </si>
  <si>
    <t>4.11</t>
  </si>
  <si>
    <t>4.12</t>
  </si>
  <si>
    <t>Artigo 316.º</t>
  </si>
  <si>
    <t>Artigo 317.º</t>
  </si>
  <si>
    <t>Artigo 318.º, n.º 4 e 5</t>
  </si>
  <si>
    <t>Artigos 318.º, n.ºs 3 e 6, 319.º e 320.º</t>
  </si>
  <si>
    <t>Artigo 383.º, n.º 1</t>
  </si>
  <si>
    <t>Artigos 355.º a 360.º e 362.º</t>
  </si>
  <si>
    <t>Artigos 297,º, 298.º, 373.º, n.º 1, 374.º e 403.º
EOP: artigos 365.º a 369.º
ABM: artigo 447.º-A</t>
  </si>
  <si>
    <t>EOP: artigo 378.º, n.ºs 2, 3 e 4
ABM: artigo 447.º-A
AS: artigo 454.º</t>
  </si>
  <si>
    <t>Artigo 312.º</t>
  </si>
  <si>
    <t>Artigo 313.º</t>
  </si>
  <si>
    <t>Artigo 313.º, n.º 3, alínea b) e n.º 4</t>
  </si>
  <si>
    <t>Artigo 313.º, n.º 3, alínea a) e n.º 4</t>
  </si>
  <si>
    <t>Artigo 315.º, n.º 1</t>
  </si>
  <si>
    <t>Artigo 315.º</t>
  </si>
  <si>
    <t>Artigos 46.º, n.º 1, alíneas d) e e), 47.º, alínea d) e 48.º, todos 
da Lei n.º 98/97, de 26 de agosto (LOPTC)
Artigo 287.º CCP</t>
  </si>
  <si>
    <t>EOP: artigo 379.º
ABM: artigo 447.º-A
AS: artigo 454.º</t>
  </si>
  <si>
    <t>EOP: artigo 370.º
ABM: artigo 447.º-A
AS: artigo 454.º</t>
  </si>
  <si>
    <t>Artigo 378.º</t>
  </si>
  <si>
    <t>Artigos 375.º e 454.º</t>
  </si>
  <si>
    <t xml:space="preserve">Artigo 370.º, n.º 2, alínea c) e 454.º, n.º 2, alínea c) 
(revogados para procedimentos posteriores a 21-06-2021) </t>
  </si>
  <si>
    <t>Artigos 387.º e
388.º</t>
  </si>
  <si>
    <t>Artigo 305.º</t>
  </si>
  <si>
    <t>Artigos 329.º e 403.º</t>
  </si>
  <si>
    <t>Artigo 402.º
Portaria n.º 57/2018, de 26 de fevereiro</t>
  </si>
  <si>
    <t>Artigo 465.º
Portaria n.º 57/2018, de 26 de fevereiro</t>
  </si>
  <si>
    <t>Artigos 443.º e 451.º</t>
  </si>
  <si>
    <t>Artigos 290.º-A e 305.º</t>
  </si>
  <si>
    <t>Aquisição de bens móveis (ABM)</t>
  </si>
  <si>
    <t>Aquisição de serviços (AS)</t>
  </si>
  <si>
    <t>Concessão de obras públicas (COP)</t>
  </si>
  <si>
    <t>Concessão de serviços públicos (CSP)</t>
  </si>
  <si>
    <t>Empreitadas de obras públicas (EOP)</t>
  </si>
  <si>
    <t>Locação de bens móveis (LBM)</t>
  </si>
  <si>
    <t>Sociedade (S)</t>
  </si>
  <si>
    <t>Outros (O)</t>
  </si>
  <si>
    <t>Tipo de Contrato</t>
  </si>
  <si>
    <t>II.1 - Subcontratação</t>
  </si>
  <si>
    <t>Artigos 383.º, n.º 2 e 384.º</t>
  </si>
  <si>
    <t>Artigos 297,º, 298.º, 373.º, n.º 1, 374.º, 403.º
e
artigo 447.º-A</t>
  </si>
  <si>
    <t>Artigos 297,º, 298.º, 373.º, n.º 1, 374.º e 403.º
e
artigos 365.º a 369.º</t>
  </si>
  <si>
    <t>artigo 378.º, n.ºs 2, 3 e 4</t>
  </si>
  <si>
    <t>Artigo 447.º-A</t>
  </si>
  <si>
    <t>Artigos 297,º, 298.º, 373.º, n.º 1, 374.º, 403.º
e
artigos 447.º-A,  451.º e 447.º</t>
  </si>
  <si>
    <t>Artigos 447.º-A e 432.º</t>
  </si>
  <si>
    <t xml:space="preserve"> Artigo 379.º</t>
  </si>
  <si>
    <t xml:space="preserve"> Artigo 447.º-A</t>
  </si>
  <si>
    <t>Artigo 454.º</t>
  </si>
  <si>
    <t>Artigo 318.º, n.ºs 4 e 5</t>
  </si>
  <si>
    <t xml:space="preserve">Artigo 313.º, n.º 3, alínea a) e n.º 4  </t>
  </si>
  <si>
    <t xml:space="preserve"> Artigos 447.º-A e 432.º</t>
  </si>
  <si>
    <t>artigo 370.º</t>
  </si>
  <si>
    <t>EOP: artigo 370.º, n.º 4
ABM: artigo 447.º-A
AS: artigo 454.º</t>
  </si>
  <si>
    <t>Artigo 370.º, n.º 4</t>
  </si>
  <si>
    <t xml:space="preserve"> Artigos 447.º-A  432.º</t>
  </si>
  <si>
    <t>Artigos 394.º e
395.º</t>
  </si>
  <si>
    <t>Artigo 292.º, n.º  4</t>
  </si>
  <si>
    <t>Na fase de execução do contrato foram subcontratadas parte das suas prestações?</t>
  </si>
  <si>
    <t>Foram respeitados os limites à subcontratação pelo cocontratante?</t>
  </si>
  <si>
    <t>O contrato proíbe a subcontratação de determinadas prestações contratuais ou de prestações cujo valor acumulado exceda uma percentagem do preço contratual, mas a estipulação contratual não tem por efeito restringir, limitar ou falsear a concorrência?</t>
  </si>
  <si>
    <t>Os subempreiteiros são titulares de alvará ou título de registo emitido pelo Instituto dos Mercados Públicos, do Imobiliário e da Construção, I.P. (IMPIC, I.P.)</t>
  </si>
  <si>
    <t>Foi elaborado o respetivo auto de Consignação (data), em prazo não superior a 30 dias após a data da celebração do contrato, no caso de consignação total ou de primeira consignação parcial ou de acordo com estipulação contratual?</t>
  </si>
  <si>
    <t>Foram autorizadas prorrogações do prazo de execução do contrato?</t>
  </si>
  <si>
    <t>Foram identificados ajustamentos (erros ou omissões) ao objeto do contrato dentro dos prazos fixados?</t>
  </si>
  <si>
    <t>O contrato inicial foi objeto de modificações objetivas, devidamente fundamentadas?</t>
  </si>
  <si>
    <t>No caso de o contrato inicial ter sido objeto de modificação/alteração (modificações objetivas), a modificação alterou a natureza global do contrato ou conduziu à alteração substancial do objeto do contrato?</t>
  </si>
  <si>
    <t>O valor da modificação é inferior a 50% do preço contratual inicial e decorreu de circunstâncias que uma entidade diligente não pudesse ter previsto?</t>
  </si>
  <si>
    <t>A partir de 21.06.2021
Tratando-se de modificações fundadas em razões de interesse público e sendo aplicável a alínea a) do n.º 3 do artigo 313.º do CCP, no caso de contratos de aquisição de bens ou serviços, o valor da modificação é inferior aos limiares comunitários e a 10% do preço contratual inicial?
(estas modificações de valor não decorrem das circunstâncias a que se refere o regime especial das modificações - artigos 370.º, 378.º, 379.º e 382.º)</t>
  </si>
  <si>
    <t>A partir de 21.06.2021
Tratando-se de modificações fundadas em razões de interesse público e sendo aplicável a alínea a) do n.º 3 do artigo 313.º do CCP, no caso de empreitadas de obras públicas, o valor da modificação é inferior aos limiares comunitários e a 15% do preço contratual inicial?
(estas modificações de valor não decorrem das circunstâncias a que se refere o regime especial das modificações - artigos 370.º, 378.º, 379.º e 382.º)</t>
  </si>
  <si>
    <t>A partir de 21.06.2021
As modificações objetivas foram publicitadas no portal dos contratos públicos até cinco dias após a sua concretização?</t>
  </si>
  <si>
    <t>Foram prestadas cauções/garantias bancárias nos casos de adiantamentos de preço, quando exigida e não dispensada?</t>
  </si>
  <si>
    <t>Houve lugar à revisão de preços, no caso do contrato o determinar e fixar os respetivos termos?</t>
  </si>
  <si>
    <t>No que respeita ao controlo da execução contratual, existe evidência do acompanhamento efetivo por parte do gestor do contrato?</t>
  </si>
  <si>
    <t>Foi apresentada evidência de que os bens entregues e os serviços prestados se encontram em conformidade com os termos do contrato celebrado?</t>
  </si>
  <si>
    <t>A informação relativa à execução do contrato foi publicitada no portal da internet dedicado aos contratos públicos (base.gov.pt)?</t>
  </si>
  <si>
    <t>Relativamente a empreitadas de obras públicas – na sequência da assinatura da conta final ou da sua aceitação pelo empreiteiro, o relatório final da obra foi comunicado ao portal da internet dedicado aos contratos públicos (base.gov.pt)?</t>
  </si>
  <si>
    <t>Foram aplicadas as sanções contratuais devidas devido a atrasos imputáveis ao empreiteiro?</t>
  </si>
  <si>
    <t>Foi elaborada a conta final de empreitada dentro do prazo fixado e nos termos legalmente estabelecidos?</t>
  </si>
  <si>
    <t>Existem indício de ligações entre a empresa de fiscalização e o empreiteiro?</t>
  </si>
  <si>
    <t>A receção definitiva da obra ocorreu nos termos legais, foi realizada a vistoria e elaborado o respetivo auto?</t>
  </si>
  <si>
    <t>A receção provisória da obra ocorreu nos termos legais, foi realizada a vistoria e elaborado o respetivo auto?</t>
  </si>
  <si>
    <t>As medições dos trabalhos executados ocorreram nos termos da lei e foram elaborados os respetivos autos?</t>
  </si>
  <si>
    <t>Apenas aplicável até 21.06.2021
O somatório do preço contratual com o preço desses trabalhos ou serviços não excede os limites do procedimento?</t>
  </si>
  <si>
    <t>O valor acumulado dos trabalhos complementares situa-se dentro do limite legalmente permitido?</t>
  </si>
  <si>
    <t>Os trabalhos/serviços complementares foram formalizados por escrito?</t>
  </si>
  <si>
    <t>Os trabalhos complementares resultam de erros e omissões ao caderno de encargos e dono da obra procedeu à análise e correta imputação da respetiva responsabilidade?</t>
  </si>
  <si>
    <t>Caso tenha havido lugar a trabalhos/serviços complementares, ou seja, cuja espécie ou quantidade não estava prevista no contrato, estes foram executados pelo mesmo adjudicatário da empreitada inicial/dos serviços iniciais?</t>
  </si>
  <si>
    <t>Houve lugar a trabalhos a menos, devidamente ordenados?</t>
  </si>
  <si>
    <t>Os atos ou contratos que formalizem modificações objetivas a contratos visados (com exceção das empreitadas) ou não visados, e cujo valor total agregado ultrapasse o montante a que se refere o artigo 48.º da LOPTC foram objeto de visto pelo Tribunal de Contas?
(indicar data do visto, n.º do processo e confirmar a aposição do visto no original do contrato)</t>
  </si>
  <si>
    <t>A partir de 21.06.2021
As modificações que decorrem de circunstâncias que uma entidade diligente não pudesse ter previsto ou de trabalhos complementares no caso de contratos celebrados na sequência de procedimento com publicidade no JOUE, foram ali publicitadas?</t>
  </si>
  <si>
    <t>2. A metodologia de gravação de cada ficheiro deve ter a denominação: CHECKLIST CCP_SIGLA ENTIDADE_SIGLA PROCEDIMENTO_N.º (por exemplo: CHECKLIST CCP_INSTITUTO A_CPI_3).</t>
  </si>
  <si>
    <t>No caso de prestações do mesmo tipo (empreitada de obras públicas, locação ou fornecimento de bens ou prestação de serviços), suscetíveis de constituírem objeto de um único contrato, terem sido adjudicadas através de vários procedimentos, a escolha de cada um desses procedimentos respeitou a legislação em vigor (sem fracionamento)?</t>
  </si>
  <si>
    <t>Foi elaborado o Relatório Preliminar?</t>
  </si>
  <si>
    <t>Artigos 74.,º, n.º 1, alínea b), 155.º, alínea b) e 132.º, n.º 1, alínea n)
(critério monofator)</t>
  </si>
  <si>
    <t>A subcontratação observou o procedimento previsto na lei e foi autorizada pela entidade adjudicante, no contrato ou  na fase de execução?</t>
  </si>
  <si>
    <t>As prestações objeto de subcontratação não excedem 75% do preço contratual acrescido ou deduzido dos preços correspondentes aos trabalhos complementares ou a menos, e à reposição do equilíbrio financeiro a que haja lugar no contrato</t>
  </si>
  <si>
    <t>Até 21.06.2021
Caso a modificação objetiva do contrato represente um valor acumulado superior a 10% do preço contratual, foi publicitada no portal da Internet dedicado aos contratos públicos, tendo os respetivos pagamentos sido efetuados em data posterior à publicitação?</t>
  </si>
  <si>
    <t>Artigos 46.º, n.º 1, alíneas d) e ), 47.º, alínea d) e 48.º, todos 
da Lei n.º 98/97, de 26 de agosto (LOPTC)
Artigo 287.º CCP</t>
  </si>
  <si>
    <t>DOCUMENTOS DE ENVIO OBRIGATÓRIO PELOS BENEFICIÁRIOS</t>
  </si>
  <si>
    <t xml:space="preserve"> (por cada TIPO DE PROCEDIMENTO)</t>
  </si>
  <si>
    <t>De envio obrigatório?</t>
  </si>
  <si>
    <t>Remetido pelo Beneficiário?</t>
  </si>
  <si>
    <t xml:space="preserve">Designação do documento / Justificação para o não envio </t>
  </si>
  <si>
    <t>Decisão de Autorização para Abertura do Procedimento e da realização da despesa</t>
  </si>
  <si>
    <t>Lista de contratos adjudicados ao mesmo adjudicatário, incluindo os simplificados, nos últimos 12 meses à data da decisão de contratar com indicação da data e objeto do contrato</t>
  </si>
  <si>
    <t>Permite aferir acerca do fracionamento de encargos</t>
  </si>
  <si>
    <t>Lista das prestações do mesmo tipo, nos últimos 12 meses à data da decisão de contratar</t>
  </si>
  <si>
    <t>Lista contratos adjudicados ao adjudicatário, no ano em curso e nos dois anos anteriores, incluindo os simplificados, com indicação da data – artigo 113.º, n.º 2 do CCP</t>
  </si>
  <si>
    <t>AJUSTE DIRETO E CONSULTA PRÉVIA (artigos 24.º a 27.º e 112.º e ss. do CCP)</t>
  </si>
  <si>
    <t>Permite aferir a conformidade com o artigo 22.º do CCP</t>
  </si>
  <si>
    <t>Permite aferir a conformidade com o n.º 2 do artigo 113.º do CCP</t>
  </si>
  <si>
    <t>Convites à apresentação de propostas - artigo 115.º do CCP</t>
  </si>
  <si>
    <t>Cadernos de Encargos completo - artigo 42.º do CCP</t>
  </si>
  <si>
    <t>Fluxo do procedimento nas plataformas eletrónicas</t>
  </si>
  <si>
    <t>Apenas se efetuada por meios eletrónicos</t>
  </si>
  <si>
    <t>Esclarecimentos do júri e sua publicitação – artigos 50.º e 116.º do CCP</t>
  </si>
  <si>
    <t>Apenas se aplicável</t>
  </si>
  <si>
    <t>Ata da sessão de negociação - artigos 118.º a 121.º do CCP</t>
  </si>
  <si>
    <t>Proposta(s) do(s) concorrente(s)</t>
  </si>
  <si>
    <t>Relatório Preliminar de Análise das Propostas - artigo 122.º do CCP</t>
  </si>
  <si>
    <t>Apenas se aplicável - artigo 125.º do CCP</t>
  </si>
  <si>
    <t>Notificação de Audiência Prévia aos Concorrentes - artigo 123.º do CCP</t>
  </si>
  <si>
    <t>Pronúncias dos concorrentes</t>
  </si>
  <si>
    <t>Relatório final - artigo 124.º do CCP</t>
  </si>
  <si>
    <t>Decisão de adjudicação - artigo 73.º do CCP</t>
  </si>
  <si>
    <t>Notificação da decisão de adjudicação aos concorrentes - artigo 77.º do CCP</t>
  </si>
  <si>
    <t>Documentos de habilitação do adjudicatário - artigo 81.º do CCP</t>
  </si>
  <si>
    <t>Caução - artigos 88.º a 91.º do CCP</t>
  </si>
  <si>
    <t>Contrato - artigos 94.º a 96.º do CCP</t>
  </si>
  <si>
    <t>Visto do Tribunal de Contas ao contrato - artigos 46.º a 48.º, 83.º e 85.º da LOPTC</t>
  </si>
  <si>
    <t>CONCURSO PÚBLICO (artigos 19.º, 20.º, 21.º e 130.º e ss do CCP)</t>
  </si>
  <si>
    <t>Decisão de Autorização para Abertura do Procedimento e da realização da despesa - artigo 36.º do CCP</t>
  </si>
  <si>
    <t>A nomeação do gestor de contrato pode consta da Decisão de Contratar e/ou do Contrato</t>
  </si>
  <si>
    <t>Anúncio de Pré-Informação - artigo 34.º do CCP</t>
  </si>
  <si>
    <t>Anúncios no JOUE (anúncio de concurso e anúncio de adjudicação) - artigos 78.º e 131.º do CCP</t>
  </si>
  <si>
    <t>Apenas se igual ou superior aos Limiares Comunitários</t>
  </si>
  <si>
    <t>Anúncios no Diário da República – artigo 130.º do CCP</t>
  </si>
  <si>
    <t>Programa de Concurso - artigo 132.º do CCP</t>
  </si>
  <si>
    <t>Esclarecimentos do júri e sua publicitação – artigos 50.º do CCP</t>
  </si>
  <si>
    <t>Publicitação da lista de concorrentes na plataforma eletrónica - artigo 138. º do CCP</t>
  </si>
  <si>
    <t>Convite para o leilão - artigo 142.º do CCP</t>
  </si>
  <si>
    <t>Propostas de todos os concorrentes</t>
  </si>
  <si>
    <t>Relatório Preliminar de Análise das Propostas - artigo 146.º do CCP</t>
  </si>
  <si>
    <t>Notificação para Audiência Prévia dos Concorrentes - artigo 147.º do CCP</t>
  </si>
  <si>
    <t>Apenas se aplicável
Devem remeter-se todos os documentos relativos à fase de audiência prévia</t>
  </si>
  <si>
    <t>2.º Relatório Preliminar de Avaliação das versões finais das propostas – artigo 152.º do CCP</t>
  </si>
  <si>
    <t>Apenas se aplicável, quando exista fase de negociação de propostas</t>
  </si>
  <si>
    <t>Notificação para Audiência Prévia dos Concorrentes - artigo 153.º do CCP</t>
  </si>
  <si>
    <t>2.º Relatório final de avaliação das versões finais das propostas – artigo 154.º do CCP</t>
  </si>
  <si>
    <t>Se não existir documento comprovativo, apresentar justificação para a sua inexistência</t>
  </si>
  <si>
    <t>CONCURSO PÚBLICO URGENTE (artigos 155.º e ss do CCP)</t>
  </si>
  <si>
    <t>Anúncios no Diário da República – artigo 155.º do CCP</t>
  </si>
  <si>
    <t>Apenas se aplicável - artigo 156.º do CCP</t>
  </si>
  <si>
    <t>CONCURSO LIMITADO POR PRÉVIA QUALIFICAÇÃO (artigos 19.º, 20.º, 21.º e 162.º e ss do CCP)</t>
  </si>
  <si>
    <t>Anúncios no Diário da República – artigo 167.º do CCP</t>
  </si>
  <si>
    <t>Programa de Concurso - artigo 164.º do CCP</t>
  </si>
  <si>
    <t>Fluxo do procedimento nas plataformas eletrónicas - artigo 166.º do CCP</t>
  </si>
  <si>
    <t>Candidaturas e propostas dos concorrentes</t>
  </si>
  <si>
    <t>Esclarecimentos do júri e sua publicitação na fase de apresentação de candidaturas – artigos 50.º e 166.º do CCP</t>
  </si>
  <si>
    <t>Publicitação da lista de candidatos na plataforma eletrónica - artigo 177.º do CCP</t>
  </si>
  <si>
    <t>Relatório Preliminar de Fase de Qualificação dos candidatos - artigo 184.º do CCP</t>
  </si>
  <si>
    <t>Notificação para Audiência Prévia dos Candidatos - artigo 185.º do CCP</t>
  </si>
  <si>
    <t>Pronúncias dos candidatos</t>
  </si>
  <si>
    <t>Relatório final da Fase de Qualificação - artigo 186.º do CCP</t>
  </si>
  <si>
    <t>Decisão de Qualificação - artigo 187.º do CCP</t>
  </si>
  <si>
    <t>Notificação da Decisão de Qualificação - artigo 188.º do CCP</t>
  </si>
  <si>
    <t>Convites às entidades qualificadas - artigo 189.º do CCP</t>
  </si>
  <si>
    <t>Esclarecimentos e retificação das peças na fase de apresentação de propostas -  artigos 50.º e 166.º do CCP</t>
  </si>
  <si>
    <t>Publicitação da lista de concorrentes na plataforma eletrónica -  artigo 138.º do CCP</t>
  </si>
  <si>
    <t>Leilão eletrónico - artigo 140.º do CCP</t>
  </si>
  <si>
    <t>Relatório Final – artigo 148.º do CCP</t>
  </si>
  <si>
    <t>PROCEDIMENTO DE NEGOCIAÇÃO (artigos 29.º e 193.º e ss do CCP) e PARCERIA PARA A INOVAÇÃO (artigos 30.º-A e 218.º-A a 218.º-D do CCP)</t>
  </si>
  <si>
    <t>Anúncios no Diário da República – artigo 197.º do CCP</t>
  </si>
  <si>
    <t>Programa do Procedimento - artigo 196.º do CCP</t>
  </si>
  <si>
    <t>Candidaturas</t>
  </si>
  <si>
    <t>Relatório Preliminar de Fase de Qualificação dos Candidatos - artigo 184.º do CCP</t>
  </si>
  <si>
    <t>Relatório Final da Fase de Qualificação - artigo 186.º do CCP</t>
  </si>
  <si>
    <t>Convite às entidades qualificadas - artigos 189.º e 199.º do CCP</t>
  </si>
  <si>
    <t xml:space="preserve">Versão inicial das propostas </t>
  </si>
  <si>
    <t>1.º Relatório Preliminar de Análise das versões iniciais das propostas - artigos 146.º e 200.º do CCP</t>
  </si>
  <si>
    <t>Notificação para Audiência Prévia - artigo 147.º do CCP</t>
  </si>
  <si>
    <t>1.º Relatório Final de análise das versões iniciais das propostas – artigo 148.º do CCP</t>
  </si>
  <si>
    <t>Decisão de seleção das propostas para a fase de negociação</t>
  </si>
  <si>
    <t>Ata da sessão de negociação - artigo 118.º do CCP</t>
  </si>
  <si>
    <t>Versões finais das propostas</t>
  </si>
  <si>
    <t>2.º Relatório Preliminar de avaliação das versões finais das propostas – artigo 152.º do CCP</t>
  </si>
  <si>
    <t>Notificação para Audiência Prévia dos Concorrentes - artigo 153º do CCP</t>
  </si>
  <si>
    <r>
      <t>Decisão de adjudica</t>
    </r>
    <r>
      <rPr>
        <sz val="11"/>
        <color rgb="FF0A6536"/>
        <rFont val="Arial"/>
        <family val="2"/>
      </rPr>
      <t>ção - artigo 73.º do CCP</t>
    </r>
  </si>
  <si>
    <r>
      <t>Notificação da decisão de adjudicação aos co</t>
    </r>
    <r>
      <rPr>
        <sz val="11"/>
        <color rgb="FF0A6536"/>
        <rFont val="Arial"/>
        <family val="2"/>
      </rPr>
      <t>ncorrentes - artigo 77.º do CCP</t>
    </r>
  </si>
  <si>
    <t>DIÁLOGO CONCORRENCIAL (artigos 29.º e 204.º e ss do CCP)</t>
  </si>
  <si>
    <t>Despacho ou decisão de Autorização para Abertura do Procedimento e da realização da despesa - artigo 36.º do CCP</t>
  </si>
  <si>
    <t>Anúncios no JOUE (anúncio de concurso e anúncio de adjudicação) - artigos 78.º, 131.º e 208.º do CCP</t>
  </si>
  <si>
    <t>Anúncios no Diário da República – artigo 208.º do CCP</t>
  </si>
  <si>
    <t>Memória Descritiva e Cadernos de Encargos completo - artigo 207.º do CCP</t>
  </si>
  <si>
    <r>
      <t>Programa do Procedimento</t>
    </r>
    <r>
      <rPr>
        <sz val="11"/>
        <color rgb="FF0A6536"/>
        <rFont val="Arial"/>
        <family val="2"/>
      </rPr>
      <t xml:space="preserve"> - artigo 196.º do CCP</t>
    </r>
  </si>
  <si>
    <t xml:space="preserve">Esclarecimentos do júri e sua publicitação </t>
  </si>
  <si>
    <t xml:space="preserve">Candidaturas </t>
  </si>
  <si>
    <t>Eventuais pronúncias dos candidatos</t>
  </si>
  <si>
    <t>Convites às entidades qualificadas - artigo 209.º do CCP</t>
  </si>
  <si>
    <t>Apresentação de soluções - artigo 210.º do CCP</t>
  </si>
  <si>
    <t>Relatório Preliminar de admissão e exclusão de soluções - artigo 212.º, n.ºs 1 e 2 do CCP</t>
  </si>
  <si>
    <t>Audiência Prévia dos Candidatos - artigo 212.º, n.º 3 do CCP</t>
  </si>
  <si>
    <t>Relatório Final de admissão e exclusão de soluções - artigo 212.º, n.º 4 do CCP</t>
  </si>
  <si>
    <t>Decisão sobre a admissão e exclusão de soluções - artigo 212.º, n.º 5 do  CCP</t>
  </si>
  <si>
    <t>Notificação da decisão sobre a admissão e exclusão de soluções e convite para o diálogo - artigo 212.º do  CCP</t>
  </si>
  <si>
    <t>Atas dos diálogos com os candidatos qualificados - artigos 213.º e 214.º do CCP</t>
  </si>
  <si>
    <t>Relatório do diálogo - artigo 215.º do CCP</t>
  </si>
  <si>
    <t>Notificação da conclusão do diálogo aos candidatos qualificados e convite à apresentação das propostas - artigos 216.º e 217.º do CCP</t>
  </si>
  <si>
    <t>Propostas dos concorrentes</t>
  </si>
  <si>
    <t>Publicitação da lista de concorrentes na plataforma eletrónica - artigo 138.º do CCP</t>
  </si>
  <si>
    <t>Relatório Preliminar de Análise das Propostas - artigo 146º do CCP</t>
  </si>
  <si>
    <t>Notificação para Audiência Prévia dos Concorrentes - artigo 147º do CCP</t>
  </si>
  <si>
    <t>Relatório final – artigo 148.º do CCP</t>
  </si>
  <si>
    <r>
      <t>Decisão de adjudicação -</t>
    </r>
    <r>
      <rPr>
        <sz val="11"/>
        <color rgb="FF0A6536"/>
        <rFont val="Arial"/>
        <family val="2"/>
      </rPr>
      <t xml:space="preserve"> artigo 73.º do CCP</t>
    </r>
  </si>
  <si>
    <r>
      <t>Notificação da decisão de adjudicação aos concorren</t>
    </r>
    <r>
      <rPr>
        <sz val="11"/>
        <color rgb="FF0A6536"/>
        <rFont val="Arial"/>
        <family val="2"/>
      </rPr>
      <t>tes - artigo 77.º do CCP</t>
    </r>
  </si>
  <si>
    <t>Auto de receção definitiva</t>
  </si>
  <si>
    <t>Auto de receção provisória</t>
  </si>
  <si>
    <t>Conta final</t>
  </si>
  <si>
    <t>Auto de Consignação</t>
  </si>
  <si>
    <t xml:space="preserve">X </t>
  </si>
  <si>
    <t>Memória descritiva do projeto de execução/ ou especificações técnicas</t>
  </si>
  <si>
    <t>Mapa de trabalhos (medições) e orçamento constantes do
projeto de execução</t>
  </si>
  <si>
    <t>Designação do documento</t>
  </si>
  <si>
    <t>Apenas EMPREITADAS DE OBRAS PÚBLICAS</t>
  </si>
  <si>
    <t>Erros e Omissões, Contratos Adicionais, Revisão de Preços, Receção Provisória e Conta Final</t>
  </si>
  <si>
    <t>Proposta do concorrente vencedor – lista de preços unitários e prazo de
realização - artigo 56.º do CCP</t>
  </si>
  <si>
    <t>TODOS OS CONTRATOS
(incluindo  Empreitadas de Obras Públicas)</t>
  </si>
  <si>
    <t>EXECUÇÃO DO CONTRATO</t>
  </si>
  <si>
    <t xml:space="preserve"> (para efeitos de análise da EXECUÇÃO DO CONTRATO)</t>
  </si>
  <si>
    <t>Comprovativo de consulta preliminar ao mercado e/ou dos dados obtidos através do método utilizado para fundamentação do valor do contrato</t>
  </si>
  <si>
    <r>
      <t xml:space="preserve">V.1. Decisão de contratar e de realização de despesa
</t>
    </r>
    <r>
      <rPr>
        <b/>
        <sz val="10"/>
        <color theme="0"/>
        <rFont val="Arial"/>
        <family val="2"/>
      </rPr>
      <t>(autorização para a realização da despesa e para a abertura do procedimento)</t>
    </r>
  </si>
  <si>
    <t>V.2. Peças do procedimento</t>
  </si>
  <si>
    <t>V.3. Publicação do anúncio</t>
  </si>
  <si>
    <t>V.4. Pedido de esclarecimentos e/ou retificações das peças do procedimento</t>
  </si>
  <si>
    <t>V.5. Avaliação da proposta ou Relatório preliminar</t>
  </si>
  <si>
    <t>V.6. Realização de audiência prévia</t>
  </si>
  <si>
    <t>V.7. Relatório final e decisão de adjudicação</t>
  </si>
  <si>
    <t>Comprovativo de consulta preliminar ao mercado e/ou dos dados obtidosatravés do método uti lizado para fundamentação do valor do contrato</t>
  </si>
  <si>
    <t>Declaração de inexistência de conflito de interesses, conforme modelo previsto no Anexo XIII do CCP (artigo 67.º, n.º 5 do CCP)</t>
  </si>
  <si>
    <t>III.3  Preço contratual s/ IVA (€)</t>
  </si>
  <si>
    <t>Relatório final (artigo 148.º do CCP) ou projeto de adjudicação (se existir apenas uma proposta)</t>
  </si>
  <si>
    <t>Artigos 17.º a 21.º do DL n.º 197/99 e artigo 36.º
Compromissos plurianuais: artigo 22.º do DL n.º 197/99, de 8 de junho; artigo 6.º da Lei n.º 8/2012, de 21 de fevereiro (LCPA) e artigo 11.º do DL n.º 127/2012, de 21 de junho; Lei do Orçamento do Estado em vigor e respetivo DLEO</t>
  </si>
  <si>
    <t>PN: artigos 173.º, 190.º e 193.º
PNI: artigos 174.º, 191.º, 193.º e 198.º</t>
  </si>
  <si>
    <t>DC: artigos 173.º, 190.º, 204.º, n.º 1 e 218.º
DCI: artigos 174.º, 191.º, 204.º, n.º 1, 218.º</t>
  </si>
  <si>
    <t xml:space="preserve">Artigos 218.º-D, n.º 1 (146.º a 148.º) e 203.º (152.º a 154.º) </t>
  </si>
  <si>
    <t>O contrato, se o preço contratual for igual ou superior a 750.000 euros, foi objeto de fiscalização prévia (visto ou declaração de conformidade) pelo Tribunal de Contas?</t>
  </si>
  <si>
    <t>Artigos 48.º, 432.º, 440.º e 451.º</t>
  </si>
  <si>
    <t>AD, CPrévia, CP e CLPQ: artigos 18.º e 19.º
CPU: artigo 155.º</t>
  </si>
  <si>
    <t>AD, CPrévia, CP e CLPQ: artigos 18.º e 20.º
CPU: artigo 155.º</t>
  </si>
  <si>
    <t>Artigos 23.º a 30.º-A</t>
  </si>
  <si>
    <t>AD e CPrévia: artigo 115.º, n.º 4
CP: artigo 133.º
CLPQ: artigos 133.º e 162.º
PN: artigos 133.º, 162.º e 193.º
DC: artigos 133.º, 162.º, 204.º e 207.º
PI: artigos 133.º, 193.º e 162.º</t>
  </si>
  <si>
    <t xml:space="preserve">AD e CPrévia: artigo 115.º
CLPQ: artigo 189.º
PN: artigo 193.º
DC: artigo 204.º
PI: artigo 218.º-A
AQ: artigos 258.º e 259.º </t>
  </si>
  <si>
    <t>CP: artigo 132.º
CLPQ: artigo 164.º
PN: artigo 196.º
DC: artigo 206.º
PI: artigo 218.º-A</t>
  </si>
  <si>
    <t>CLPQ: artigos 164.º, n.º 1, alínea h) e n.º 4 e 165.º</t>
  </si>
  <si>
    <t>AD: artigo 113.º, n.ºs 2 e 5
CPrévia: artigos 113.º, n.ºs 2 e 5 e 114.º, n.º 1</t>
  </si>
  <si>
    <t>AD e CPrévia: artigo 113.º, n.º 6 e 114.º, n.º 2</t>
  </si>
  <si>
    <t>Artigos 42.º e 49.º, n.º 5</t>
  </si>
  <si>
    <t>Artigo 256.º, n.ºs 2 e 3</t>
  </si>
  <si>
    <t>Artigos 74.º e 75.º
CPU: artigos 74.,º, n.º 1, alínea b) e 155.º, alínea b)
(AQ: artigo  259.º)</t>
  </si>
  <si>
    <t>CPrévia: artigo 115.º, n.º 2, alínea b)
CP: artigo 132.º, n.º 1, alínea n)
CPU: artigos 74.,º, n.º 1, alínea b), 155.º, alínea b) e 132.º, n.º 1, alínea n)
CLPQ, PN e DC: artigos 164.º, n.º 1, alínea q), 193.º e 204.º
PI: artigo 218.º-C, n.º 2</t>
  </si>
  <si>
    <t>Artigo 74.º, n.º 1
(verificar qual o critério, e respetivos fatores e subfactores, quando aplicável)</t>
  </si>
  <si>
    <t xml:space="preserve">Artigo 74.º, n.ºs 1 e 3
CPrévia: artigo 115.º, n.º 2, alínea b)
AQ: artigo 259.º, n.º 7 </t>
  </si>
  <si>
    <t>Artigo 74.º, n.ºs 1 e 2
CPrévia: artigo 115.º, n.º 2, alínea b)
AQ: artigo 259.º</t>
  </si>
  <si>
    <t>CP: artigo 139.º
CLPQ: artigos 139.º e 162.º, n.º 1
PN: artigos 139.º e 193.º
DC: artigos 139.º e 204.º
PI: artigos 139.º, 193.ºe 218.º-A</t>
  </si>
  <si>
    <t>Artigo 75.º, n.º 8
AQ: artigo 259.º</t>
  </si>
  <si>
    <t>CP: artigos 130.º e 131.º
CPU: artigo 157.º
CLPQ: artigo 167.º
PN: artigo 197.ª
DC: artigo 208.º
PI: artigo 218.º-A</t>
  </si>
  <si>
    <t>Artigos da questão 3.1
+
Artigo 52.º da Diretiva 2014/24/EU
Portaria n.º 371/2017, de 14 de dezembro (até 22.01.2024)
Portaria n.º 318-A/2023, de 25 de outubro (a partir de 23.01.2024)
Regulamento de Execução (UE) 2019/1780</t>
  </si>
  <si>
    <t>Artigo 63.º
CP e CPI: artigos 135.º e 136.º
CPU: artigo 158.º
CLPQ  artigos 173.º, 174.º, 190.º, e 191.º
PN: artigos 193.º e 198.º
DC: artigo 204.º e 218.º
PI: artigo 218.º-A</t>
  </si>
  <si>
    <t>CP e CPI: artigos 135.º, n.º 2, 136.º, n.ºs 2, 3 e 5
CLPQ:  174.º, n.º 2, 190.º, n.º 2, 191.º, n.ºs 2, 4 e 5
 PN: 191.º, 193.º e 198.º, n.º 3
DC: artigo 204.º, n.º 1
PI: artigo 218.º-A, n.º 5</t>
  </si>
  <si>
    <t>Artigos 50.º e 64.º
CP: 133.º, n.º 6 e 136.º, n.º 5
CLPQ: artigo 175.º
PN: artigo 193.º
DC: artigo 204.º
PI: artigo 218.º-A</t>
  </si>
  <si>
    <t>CPI: artigo 136.º, n.º 5
CLPQI: artigo 174.º, n.º 4</t>
  </si>
  <si>
    <t>CPrévia e AQ: artigo 122.º
CP e CLPQ: artigo 146.º
DC: artigo 212.º, n.º 1
PN: artigo 193.º</t>
  </si>
  <si>
    <t>CPrévia e AQ: artigos 122.º,  124.º e 259.º, n.º 3
CP: artigos 146.º a 148.º
CLPQ e PN: artigos 184.º,
186.º, 193.º e 200.º
DC: artigos  204.º e 212.º
PI: artigos 146.ºa 148.º e 218.º-D</t>
  </si>
  <si>
    <t xml:space="preserve">Artigo 72.º </t>
  </si>
  <si>
    <t>CPrévia e AQ: artigos 118.º, n.º 3, e 123.º e 259.º, n.º 3
CP: artigo 147.º
CLPQ: artigo 185.º
PN: artigos 185.º e 193.º
DC: artigo 212.º, n.º 3
PI: artigos 218.º-A, n.º 5, 203.º e 153.º</t>
  </si>
  <si>
    <t xml:space="preserve">CPrévia e AQ: artigos 118.º, n.º 3, 123.º e 259.º, n.º 3
CP: artigo 147.º e 148.º
CLPQ: artigo 185.º
PN: artigos 185.º e 193.º
DC: artigo 212.º, n.º 3
PI: artigos 218.º-D, n.º 1 (146.º a 148.º) e 203.º (152.º a 154.º) </t>
  </si>
  <si>
    <t xml:space="preserve">CPrévia e AQ: artigos 122.º, 124.º e 259.º, n.º 3
CP: artigo 148.º
CLPQ: artigo 186.º (e 148.º)
PN: artigos 193.º
DC: artigo 212.º, n.ºs 4 e 5
PI: artigos 218.º-D, n.º 1 (146.º a 148.º) e 203.º (152.º a 154.º) </t>
  </si>
  <si>
    <t>Artigos 81.º a 86.º e 161.º
Portaria n.º 372/2017, de 14 de dezembro
(AQ: artigo 257.º, n.ºs 7 a 9)</t>
  </si>
  <si>
    <t>Artigos 17.º a 21.º do DL n.º 197/99, de 8 de junho e artigo
36.º
Compromissos plurianuais: artigo 22.º do DL n.º 197/99, de 8 de junho; artigo 6.º da Lei n.º 8/2012, de 21 de fevereiro (LCPA) e artigo 11.º do DL n.º 127/2012, de 21 de junho</t>
  </si>
  <si>
    <t>TODOS OS PROCEDIMENTOS (se aplicável)</t>
  </si>
  <si>
    <t>Medidas de Controlo prévias à abertura do procedimento:
* Parecer prévio da AMA, I.P., nos termos do Decreto-Lei n.º 107/2012, de 18 de maio (aquisição de bens e prestação de serviços no domínio das tecnologias de informação e comunicação);  
* Autorização do membro do Governo responsável pela área setorial, nos termos dos artigos 42.º e 43.º da LOE 2024 (aquisição de serviços);  
* Consultas ao CEGER,  JurisAPP, etc.</t>
  </si>
  <si>
    <t>DOCUMENTOS DE ENVIO OBRIGATÓRIO</t>
  </si>
  <si>
    <t>IV.2  Preço base (artigo 47.º CCP)              (unidade: euro)</t>
  </si>
  <si>
    <t>Publicação no portal Base.Gov da informação relativa à execução do contrato (artigo 465.º do CCP e Portaria n.º 57/2018, de 26 de fevereiro)</t>
  </si>
  <si>
    <t>Outros documentos considerados pertinentes pelo Beneficiário (a título meramente indicativo, remessa das evidências previstas nas questões 4.9 e 4.10)</t>
  </si>
  <si>
    <t>Apenas em caso de resposta afirmativa pelo Beneficiário a questões em que seja necessária a apresentação de evidências</t>
  </si>
  <si>
    <t>Publicação no portal Base.Gov do contrato efetuado ao abrigo de procedimento por ajuste direto ou por consulta prévia - artigo 127.º do CCP</t>
  </si>
  <si>
    <t>Evidência da publicação no Portal da Internet dedicado aos contratos públicos dos contratos celebrados na sequência do procedimento por ajuste direto ou por consulta prévia, que é consição de eficácia do respetivo contrato, independentemente da sua redução ou não a escrito, nomeadamente para efeitos de quaisquer pagamentos</t>
  </si>
  <si>
    <t>Apenas se aplicável (artigo 402.º do CCP e Portaria n.º 57/2018, de 26 de fevereiro)</t>
  </si>
  <si>
    <t>Designação do documento/Justificação para o não envio</t>
  </si>
  <si>
    <t>Comunicação do relatório final da obra ao portal da internet dedicado aos contratos públicos (base.gov.pt), na sequência da assinatura da conta final ou da sua aceitação pelo empreiteiro</t>
  </si>
  <si>
    <t>"Designação do documento / Justificação para o não envio" colocar-se o nome exato do correspondente ficheiro. Caso não seja remetido nenhum documento, deve apresentar-se a justificação para o seu não envio.</t>
  </si>
  <si>
    <t>1. Nas folhas 2 "Docs. Obrigatórios - Procedimen" e 4 "Docs. Obrigatórios - Contrato", estão identificados os documentos de envio obrigatório pelos Beneficiários no âmbito dos procedimentos pré-contratuais, devendo no campo</t>
  </si>
  <si>
    <r>
      <rPr>
        <b/>
        <i/>
        <sz val="16"/>
        <color rgb="FF003B4D"/>
        <rFont val="Arial"/>
        <family val="2"/>
      </rPr>
      <t xml:space="preserve">CHECKLIST </t>
    </r>
    <r>
      <rPr>
        <b/>
        <sz val="16"/>
        <color rgb="FF003B4D"/>
        <rFont val="Arial"/>
        <family val="2"/>
      </rPr>
      <t>DE VERIFICAÇÃO DOS PROCEDIMENTOS</t>
    </r>
  </si>
  <si>
    <r>
      <t xml:space="preserve">1. O presente ficheiro destina-se a ser preenchido por cada tipo de procedimento de contratação pública efetuado, com exceção do ajuste direto simplificado, que terá uma </t>
    </r>
    <r>
      <rPr>
        <i/>
        <sz val="12"/>
        <color rgb="FF003B4D"/>
        <rFont val="Aptos Narrow"/>
        <family val="2"/>
        <scheme val="minor"/>
      </rPr>
      <t xml:space="preserve">Checklist </t>
    </r>
    <r>
      <rPr>
        <sz val="12"/>
        <color rgb="FF003B4D"/>
        <rFont val="Aptos Narrow"/>
        <family val="2"/>
        <scheme val="minor"/>
      </rPr>
      <t>autónoma.</t>
    </r>
  </si>
  <si>
    <r>
      <t xml:space="preserve">8. Após ter selecionado o tipo de contrato no Grupo "I. Identificação da operação e do beneficiário",  ficam sinalizadas a cinzento as questões do Grupo "II. Análise do contrato", que </t>
    </r>
    <r>
      <rPr>
        <u/>
        <sz val="12"/>
        <color rgb="FF003B4D"/>
        <rFont val="Aptos Narrow"/>
        <family val="2"/>
        <scheme val="minor"/>
      </rPr>
      <t>não são para responder</t>
    </r>
    <r>
      <rPr>
        <sz val="12"/>
        <color rgb="FF003B4D"/>
        <rFont val="Aptos Narrow"/>
        <family val="2"/>
        <scheme val="minor"/>
      </rPr>
      <t xml:space="preserve">, por serem inaplicáveis </t>
    </r>
  </si>
  <si>
    <t>a esse tipo de contrato.</t>
  </si>
  <si>
    <t>7. Se o contrato já estiver em execução, deverá responder à "CHECKLIST - Contrato" (exceto no caso de ajuste direto simplificado), selecionando a respetiva resposta que considere mais apropriada.</t>
  </si>
  <si>
    <t>6. A "CHECKLIST - Procedimento" ficará integralmente respondida, quando o aviso da linha 1 indicar "Questionário integralmente respondido. Muito obrigado/a!", significando que respondeu a todas as questões obrigatórias.</t>
  </si>
  <si>
    <t>9. A "CHECKLIST - Contrato" ficará integralmente respondida, quando o aviso da linha 1 indicar "Questionário integralmente respondido. Muito obrigado/a!", significando que respondeu a todas as questões obrigatórias.</t>
  </si>
  <si>
    <t xml:space="preserve">"CHECKLIST - Procedimento" e 3 "CHECKLIST - Contrato", as quais devem ser assinadas digitalmente pelo(a) Responsável. </t>
  </si>
  <si>
    <t>2. Para além de todos os documentos indicados no número anterior, deve, igualmente, ser remetido o ficheiro em formato Excel totalmente preenchido, bem como as folhas 1 e 3 em PDF e assinadas digitalmente.</t>
  </si>
  <si>
    <t xml:space="preserve">3. Depois de totalmente preenchido (as 4 folhas) e gravado o ficheiro Excel "Checklist Contratação Pública Beneficiários", nos termos do número anterior, devem ser autonomizadas e gravadas em formato PDF as folhas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</si>
</sst>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 &quot;€&quot;"/>
  </numFmts>
  <fonts count="36" x14ac:knownFonts="1">
    <font>
      <sz val="11"/>
      <color theme="1"/>
      <name val="Aptos Narrow"/>
      <family val="2"/>
      <scheme val="minor"/>
    </font>
    <font>
      <sz val="11"/>
      <color theme="1"/>
      <name val="Arial"/>
      <family val="2"/>
    </font>
    <font>
      <b/>
      <sz val="10"/>
      <color theme="1"/>
      <name val="Arial"/>
      <family val="2"/>
    </font>
    <font>
      <b/>
      <sz val="11"/>
      <color theme="0"/>
      <name val="Arial"/>
      <family val="2"/>
    </font>
    <font>
      <b/>
      <sz val="16"/>
      <color rgb="FF003B4D"/>
      <name val="Arial"/>
      <family val="2"/>
    </font>
    <font>
      <sz val="10"/>
      <color theme="1"/>
      <name val="Arial"/>
      <family val="2"/>
    </font>
    <font>
      <sz val="11"/>
      <color theme="6" tint="0.39997558519241921"/>
      <name val="Arial"/>
      <family val="2"/>
    </font>
    <font>
      <b/>
      <sz val="10"/>
      <color theme="0"/>
      <name val="Arial"/>
      <family val="2"/>
    </font>
    <font>
      <sz val="8"/>
      <name val="Aptos Narrow"/>
      <family val="2"/>
      <scheme val="minor"/>
    </font>
    <font>
      <sz val="10"/>
      <color rgb="FF003B4D"/>
      <name val="Arial"/>
      <family val="2"/>
    </font>
    <font>
      <sz val="9"/>
      <color rgb="FF003B4D"/>
      <name val="Arial"/>
      <family val="2"/>
    </font>
    <font>
      <sz val="11"/>
      <color rgb="FF003B4D"/>
      <name val="Arial"/>
      <family val="2"/>
    </font>
    <font>
      <sz val="11"/>
      <name val="Aptos Narrow"/>
      <family val="2"/>
      <scheme val="minor"/>
    </font>
    <font>
      <b/>
      <sz val="11"/>
      <color rgb="FFFF0000"/>
      <name val="Aptos Narrow"/>
      <family val="2"/>
      <scheme val="minor"/>
    </font>
    <font>
      <sz val="8"/>
      <color rgb="FF003B4D"/>
      <name val="Arial"/>
      <family val="2"/>
    </font>
    <font>
      <b/>
      <sz val="9"/>
      <color indexed="81"/>
      <name val="Tahoma"/>
      <family val="2"/>
    </font>
    <font>
      <b/>
      <sz val="11"/>
      <color rgb="FF003B4D"/>
      <name val="Arial"/>
      <family val="2"/>
    </font>
    <font>
      <sz val="11"/>
      <color rgb="FF003B4D"/>
      <name val="Aptos Narrow"/>
      <family val="2"/>
      <scheme val="minor"/>
    </font>
    <font>
      <b/>
      <sz val="14"/>
      <color rgb="FF003B4D"/>
      <name val="Arial"/>
      <family val="2"/>
    </font>
    <font>
      <sz val="9.5"/>
      <color rgb="FF003B4D"/>
      <name val="Arial"/>
      <family val="2"/>
    </font>
    <font>
      <b/>
      <sz val="14"/>
      <color rgb="FF003B4D"/>
      <name val="Aptos Narrow"/>
      <family val="2"/>
      <scheme val="minor"/>
    </font>
    <font>
      <sz val="12"/>
      <color rgb="FF003B4D"/>
      <name val="Aptos Narrow"/>
      <family val="2"/>
      <scheme val="minor"/>
    </font>
    <font>
      <u/>
      <sz val="12"/>
      <color rgb="FF003B4D"/>
      <name val="Aptos Narrow"/>
      <family val="2"/>
      <scheme val="minor"/>
    </font>
    <font>
      <b/>
      <sz val="10"/>
      <color theme="1" tint="4.9989318521683403E-2"/>
      <name val="Aptos Narrow"/>
      <family val="2"/>
      <scheme val="minor"/>
    </font>
    <font>
      <b/>
      <sz val="14"/>
      <name val="Aptos Narrow"/>
      <family val="2"/>
      <scheme val="minor"/>
    </font>
    <font>
      <b/>
      <sz val="11"/>
      <name val="Aptos Narrow"/>
      <family val="2"/>
      <scheme val="minor"/>
    </font>
    <font>
      <b/>
      <sz val="10"/>
      <color rgb="FF003B4D"/>
      <name val="Arial"/>
      <family val="2"/>
    </font>
    <font>
      <sz val="10"/>
      <name val="Aptos Narrow"/>
      <family val="2"/>
      <scheme val="minor"/>
    </font>
    <font>
      <b/>
      <sz val="12"/>
      <color theme="0"/>
      <name val="Arial"/>
      <family val="2"/>
    </font>
    <font>
      <sz val="11"/>
      <color rgb="FF92D050"/>
      <name val="Arial"/>
      <family val="2"/>
    </font>
    <font>
      <sz val="10"/>
      <color rgb="FF92D050"/>
      <name val="Arial"/>
      <family val="2"/>
    </font>
    <font>
      <sz val="11"/>
      <color rgb="FF0A6536"/>
      <name val="Arial"/>
      <family val="2"/>
    </font>
    <font>
      <b/>
      <i/>
      <sz val="16"/>
      <color rgb="FF003B4D"/>
      <name val="Arial"/>
      <family val="2"/>
    </font>
    <font>
      <i/>
      <sz val="12"/>
      <color rgb="FF003B4D"/>
      <name val="Aptos Narrow"/>
      <family val="2"/>
      <scheme val="minor"/>
    </font>
    <font>
      <b/>
      <i/>
      <sz val="12"/>
      <color theme="1" tint="0.249977111117893"/>
      <name val="Arial"/>
      <family val="2"/>
    </font>
    <font>
      <b/>
      <sz val="10"/>
      <color theme="1" tint="0.249977111117893"/>
      <name val="Arial"/>
      <family val="2"/>
    </font>
  </fonts>
  <fills count="12">
    <fill>
      <patternFill patternType="none"/>
    </fill>
    <fill>
      <patternFill patternType="gray125"/>
    </fill>
    <fill>
      <patternFill patternType="solid">
        <fgColor rgb="FF003B4D"/>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EDEDED"/>
        <bgColor indexed="64"/>
      </patternFill>
    </fill>
  </fills>
  <borders count="39">
    <border>
      <left/>
      <right/>
      <top/>
      <bottom/>
      <diagonal/>
    </border>
    <border>
      <left/>
      <right/>
      <top/>
      <bottom style="thin">
        <color theme="0"/>
      </bottom>
      <diagonal/>
    </border>
    <border>
      <left/>
      <right/>
      <top style="thin">
        <color theme="0"/>
      </top>
      <bottom/>
      <diagonal/>
    </border>
    <border>
      <left/>
      <right/>
      <top style="thin">
        <color theme="0"/>
      </top>
      <bottom style="thin">
        <color theme="0"/>
      </bottom>
      <diagonal/>
    </border>
    <border>
      <left style="thin">
        <color rgb="FF003B4D"/>
      </left>
      <right style="thin">
        <color rgb="FF003B4D"/>
      </right>
      <top style="thin">
        <color rgb="FF003B4D"/>
      </top>
      <bottom style="thin">
        <color rgb="FF003B4D"/>
      </bottom>
      <diagonal/>
    </border>
    <border>
      <left style="thin">
        <color rgb="FF003B4D"/>
      </left>
      <right style="thin">
        <color rgb="FF003B4D"/>
      </right>
      <top/>
      <bottom style="thin">
        <color rgb="FF003B4D"/>
      </bottom>
      <diagonal/>
    </border>
    <border>
      <left style="thin">
        <color rgb="FF003B4D"/>
      </left>
      <right style="thin">
        <color rgb="FF003B4D"/>
      </right>
      <top style="thin">
        <color theme="0"/>
      </top>
      <bottom style="thin">
        <color rgb="FF003B4D"/>
      </bottom>
      <diagonal/>
    </border>
    <border>
      <left style="thin">
        <color rgb="FF003B4D"/>
      </left>
      <right/>
      <top style="thin">
        <color theme="0"/>
      </top>
      <bottom style="thin">
        <color rgb="FF003B4D"/>
      </bottom>
      <diagonal/>
    </border>
    <border>
      <left/>
      <right style="thin">
        <color rgb="FF003B4D"/>
      </right>
      <top style="thin">
        <color theme="0"/>
      </top>
      <bottom style="thin">
        <color rgb="FF003B4D"/>
      </bottom>
      <diagonal/>
    </border>
    <border>
      <left style="thin">
        <color rgb="FF003B4D"/>
      </left>
      <right/>
      <top style="thin">
        <color rgb="FF003B4D"/>
      </top>
      <bottom style="thin">
        <color rgb="FF003B4D"/>
      </bottom>
      <diagonal/>
    </border>
    <border>
      <left/>
      <right style="thin">
        <color rgb="FF003B4D"/>
      </right>
      <top style="thin">
        <color rgb="FF003B4D"/>
      </top>
      <bottom style="thin">
        <color rgb="FF003B4D"/>
      </bottom>
      <diagonal/>
    </border>
    <border>
      <left/>
      <right/>
      <top style="thin">
        <color rgb="FF003B4D"/>
      </top>
      <bottom style="thin">
        <color rgb="FF003B4D"/>
      </bottom>
      <diagonal/>
    </border>
    <border>
      <left style="thin">
        <color auto="1"/>
      </left>
      <right style="thin">
        <color auto="1"/>
      </right>
      <top style="thin">
        <color auto="1"/>
      </top>
      <bottom style="thin">
        <color auto="1"/>
      </bottom>
      <diagonal/>
    </border>
    <border>
      <left/>
      <right style="double">
        <color theme="0"/>
      </right>
      <top style="double">
        <color theme="0"/>
      </top>
      <bottom style="double">
        <color theme="0"/>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double">
        <color theme="0"/>
      </left>
      <right style="double">
        <color theme="0"/>
      </right>
      <top style="thin">
        <color theme="0"/>
      </top>
      <bottom style="thin">
        <color theme="0"/>
      </bottom>
      <diagonal/>
    </border>
    <border>
      <left/>
      <right style="thin">
        <color rgb="FF003B4D"/>
      </right>
      <top/>
      <bottom style="thin">
        <color rgb="FF003B4D"/>
      </bottom>
      <diagonal/>
    </border>
    <border>
      <left style="double">
        <color theme="0"/>
      </left>
      <right style="double">
        <color theme="0"/>
      </right>
      <top style="double">
        <color theme="0"/>
      </top>
      <bottom style="thin">
        <color theme="0"/>
      </bottom>
      <diagonal/>
    </border>
    <border>
      <left style="thin">
        <color theme="0"/>
      </left>
      <right style="double">
        <color theme="0"/>
      </right>
      <top style="thin">
        <color theme="0"/>
      </top>
      <bottom style="double">
        <color theme="0"/>
      </bottom>
      <diagonal/>
    </border>
    <border>
      <left style="thin">
        <color theme="0"/>
      </left>
      <right style="thin">
        <color theme="0"/>
      </right>
      <top style="thin">
        <color theme="0"/>
      </top>
      <bottom style="double">
        <color theme="0"/>
      </bottom>
      <diagonal/>
    </border>
    <border>
      <left style="double">
        <color theme="0"/>
      </left>
      <right style="thin">
        <color theme="0"/>
      </right>
      <top style="thin">
        <color theme="0"/>
      </top>
      <bottom style="double">
        <color theme="0"/>
      </bottom>
      <diagonal/>
    </border>
    <border>
      <left style="thin">
        <color theme="0"/>
      </left>
      <right style="double">
        <color theme="0"/>
      </right>
      <top style="double">
        <color theme="0"/>
      </top>
      <bottom style="thin">
        <color theme="0"/>
      </bottom>
      <diagonal/>
    </border>
    <border>
      <left style="thin">
        <color theme="0"/>
      </left>
      <right style="thin">
        <color theme="0"/>
      </right>
      <top style="double">
        <color theme="0"/>
      </top>
      <bottom style="thin">
        <color theme="0"/>
      </bottom>
      <diagonal/>
    </border>
    <border>
      <left style="double">
        <color theme="0"/>
      </left>
      <right style="thin">
        <color theme="0"/>
      </right>
      <top style="double">
        <color theme="0"/>
      </top>
      <bottom style="thin">
        <color theme="0"/>
      </bottom>
      <diagonal/>
    </border>
    <border>
      <left style="double">
        <color theme="0"/>
      </left>
      <right style="double">
        <color theme="0"/>
      </right>
      <top/>
      <bottom style="double">
        <color theme="0"/>
      </bottom>
      <diagonal/>
    </border>
    <border>
      <left style="double">
        <color theme="0"/>
      </left>
      <right style="double">
        <color theme="0"/>
      </right>
      <top style="double">
        <color theme="0"/>
      </top>
      <bottom/>
      <diagonal/>
    </border>
    <border>
      <left/>
      <right/>
      <top style="double">
        <color theme="0"/>
      </top>
      <bottom style="double">
        <color theme="0"/>
      </bottom>
      <diagonal/>
    </border>
    <border>
      <left style="double">
        <color theme="0"/>
      </left>
      <right/>
      <top style="double">
        <color theme="0"/>
      </top>
      <bottom style="double">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3B4D"/>
      </left>
      <right style="thin">
        <color rgb="FF003B4D"/>
      </right>
      <top style="thin">
        <color rgb="FF003B4D"/>
      </top>
      <bottom style="thin">
        <color theme="0"/>
      </bottom>
      <diagonal/>
    </border>
  </borders>
  <cellStyleXfs count="1">
    <xf numFmtId="0" fontId="0" fillId="0" borderId="0"/>
  </cellStyleXfs>
  <cellXfs count="157">
    <xf numFmtId="0" fontId="0" fillId="0" borderId="0" xfId="0"/>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xf numFmtId="0" fontId="5" fillId="0" borderId="0" xfId="0" applyFont="1" applyAlignment="1">
      <alignment vertical="center"/>
    </xf>
    <xf numFmtId="0" fontId="12" fillId="0" borderId="0" xfId="0" applyFont="1"/>
    <xf numFmtId="0" fontId="4"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right" vertical="center"/>
    </xf>
    <xf numFmtId="0" fontId="3" fillId="0" borderId="3" xfId="0" applyFont="1" applyBorder="1" applyAlignment="1">
      <alignment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horizontal="justify" vertical="center" wrapText="1"/>
    </xf>
    <xf numFmtId="0" fontId="14" fillId="0" borderId="5" xfId="0" applyFont="1" applyBorder="1" applyAlignment="1" applyProtection="1">
      <alignment horizontal="justify" vertical="center" wrapText="1"/>
      <protection locked="0"/>
    </xf>
    <xf numFmtId="0" fontId="3" fillId="3" borderId="3" xfId="0" applyFont="1" applyFill="1" applyBorder="1" applyAlignment="1">
      <alignment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0" fillId="0" borderId="6" xfId="0" applyFont="1" applyBorder="1" applyAlignment="1">
      <alignment horizontal="center" vertical="center" wrapText="1"/>
    </xf>
    <xf numFmtId="0" fontId="4" fillId="0" borderId="0" xfId="0" applyFont="1" applyAlignment="1">
      <alignment horizontal="left" vertical="center"/>
    </xf>
    <xf numFmtId="0" fontId="0" fillId="0" borderId="14" xfId="0" applyBorder="1"/>
    <xf numFmtId="0" fontId="16" fillId="0" borderId="0" xfId="0" applyFont="1" applyAlignment="1">
      <alignment vertical="center"/>
    </xf>
    <xf numFmtId="0" fontId="11" fillId="0" borderId="0" xfId="0" applyFont="1" applyAlignment="1">
      <alignment vertical="center"/>
    </xf>
    <xf numFmtId="0" fontId="11" fillId="0" borderId="0" xfId="0" applyFont="1"/>
    <xf numFmtId="0" fontId="17" fillId="0" borderId="0" xfId="0" applyFont="1"/>
    <xf numFmtId="0" fontId="18" fillId="6" borderId="0" xfId="0" applyFont="1" applyFill="1" applyAlignment="1">
      <alignment horizontal="center" vertical="center"/>
    </xf>
    <xf numFmtId="0" fontId="10" fillId="0" borderId="0" xfId="0" applyFont="1" applyAlignment="1">
      <alignment vertical="center"/>
    </xf>
    <xf numFmtId="0" fontId="19"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justify" vertical="center" wrapText="1"/>
    </xf>
    <xf numFmtId="0" fontId="9" fillId="0" borderId="0" xfId="0" applyFont="1" applyAlignment="1">
      <alignment horizontal="justify" vertical="center" wrapText="1"/>
    </xf>
    <xf numFmtId="0" fontId="16" fillId="4" borderId="0" xfId="0" applyFont="1" applyFill="1" applyAlignment="1">
      <alignment vertical="center"/>
    </xf>
    <xf numFmtId="0" fontId="11" fillId="5" borderId="0" xfId="0" applyFont="1" applyFill="1" applyAlignment="1">
      <alignment horizontal="center" vertical="center"/>
    </xf>
    <xf numFmtId="0" fontId="11" fillId="0" borderId="0" xfId="0" applyFont="1" applyAlignment="1">
      <alignment horizontal="center" vertical="center"/>
    </xf>
    <xf numFmtId="0" fontId="11" fillId="5" borderId="0" xfId="0" applyFont="1" applyFill="1" applyAlignment="1">
      <alignment vertical="center"/>
    </xf>
    <xf numFmtId="0" fontId="13" fillId="0" borderId="0" xfId="0" applyFont="1" applyAlignment="1">
      <alignment horizontal="center"/>
    </xf>
    <xf numFmtId="0" fontId="1" fillId="0" borderId="0" xfId="0" applyFont="1" applyAlignment="1">
      <alignment horizontal="lef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20" fillId="0" borderId="0" xfId="0" applyFont="1"/>
    <xf numFmtId="0" fontId="17" fillId="0" borderId="14" xfId="0" applyFont="1" applyBorder="1"/>
    <xf numFmtId="0" fontId="21" fillId="0" borderId="0" xfId="0" applyFont="1"/>
    <xf numFmtId="0" fontId="26" fillId="5" borderId="0" xfId="0" applyFont="1" applyFill="1" applyAlignment="1">
      <alignment horizontal="center" vertical="center" wrapText="1"/>
    </xf>
    <xf numFmtId="0" fontId="16" fillId="5" borderId="0" xfId="0" applyFont="1" applyFill="1" applyAlignment="1">
      <alignment horizontal="center" vertical="center"/>
    </xf>
    <xf numFmtId="0" fontId="25" fillId="0" borderId="0" xfId="0" applyFont="1" applyAlignment="1">
      <alignment horizontal="left" vertical="top" wrapText="1"/>
    </xf>
    <xf numFmtId="0" fontId="24" fillId="0" borderId="0" xfId="0" applyFont="1" applyAlignment="1">
      <alignment horizontal="left" vertical="top"/>
    </xf>
    <xf numFmtId="0" fontId="25" fillId="0" borderId="0" xfId="0" applyFont="1" applyAlignment="1">
      <alignment vertical="center"/>
    </xf>
    <xf numFmtId="0" fontId="25" fillId="0" borderId="0" xfId="0" applyFont="1" applyAlignment="1">
      <alignment vertical="center" wrapText="1"/>
    </xf>
    <xf numFmtId="0" fontId="27" fillId="0" borderId="0" xfId="0" applyFont="1" applyAlignment="1">
      <alignment vertical="center" wrapText="1"/>
    </xf>
    <xf numFmtId="0" fontId="12" fillId="7" borderId="0" xfId="0" applyFont="1" applyFill="1" applyAlignment="1">
      <alignment horizontal="center"/>
    </xf>
    <xf numFmtId="0" fontId="12" fillId="7" borderId="0" xfId="0" applyFont="1" applyFill="1"/>
    <xf numFmtId="0" fontId="25" fillId="7" borderId="0" xfId="0" applyFont="1" applyFill="1" applyAlignment="1">
      <alignment horizontal="center"/>
    </xf>
    <xf numFmtId="0" fontId="25" fillId="7" borderId="0" xfId="0" applyFont="1" applyFill="1" applyAlignment="1">
      <alignment horizontal="left"/>
    </xf>
    <xf numFmtId="0" fontId="25" fillId="8" borderId="0" xfId="0" applyFont="1" applyFill="1" applyAlignment="1">
      <alignment horizontal="left" vertical="top" wrapText="1"/>
    </xf>
    <xf numFmtId="0" fontId="25" fillId="9" borderId="0" xfId="0" applyFont="1" applyFill="1" applyAlignment="1">
      <alignment horizontal="left" vertical="top" wrapText="1"/>
    </xf>
    <xf numFmtId="0" fontId="12" fillId="0" borderId="0" xfId="0" applyFont="1" applyAlignment="1">
      <alignment horizontal="center" vertical="center" wrapText="1"/>
    </xf>
    <xf numFmtId="0" fontId="11" fillId="5" borderId="0" xfId="0" applyFont="1" applyFill="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1" fillId="0" borderId="10" xfId="0" applyFont="1" applyBorder="1" applyAlignment="1">
      <alignment horizontal="left" vertical="center" wrapText="1"/>
    </xf>
    <xf numFmtId="0" fontId="11" fillId="0" borderId="5" xfId="0" applyFont="1" applyBorder="1" applyAlignment="1">
      <alignment horizontal="center" vertical="center" wrapText="1"/>
    </xf>
    <xf numFmtId="0" fontId="9" fillId="0" borderId="5" xfId="0" applyFont="1" applyBorder="1" applyAlignment="1">
      <alignment horizontal="justify" vertical="center" wrapText="1"/>
    </xf>
    <xf numFmtId="0" fontId="11" fillId="0" borderId="4" xfId="0" applyFont="1" applyBorder="1" applyAlignment="1">
      <alignment horizontal="center" vertical="center" wrapText="1"/>
    </xf>
    <xf numFmtId="0" fontId="9" fillId="0" borderId="4" xfId="0" applyFont="1" applyBorder="1" applyAlignment="1">
      <alignment horizontal="justify" vertical="center" wrapText="1"/>
    </xf>
    <xf numFmtId="0" fontId="11" fillId="0" borderId="10" xfId="0" applyFont="1" applyBorder="1" applyAlignment="1">
      <alignment horizontal="justify" vertical="center" wrapText="1"/>
    </xf>
    <xf numFmtId="0" fontId="29" fillId="0" borderId="4" xfId="0" applyFont="1" applyBorder="1" applyAlignment="1">
      <alignment horizontal="center" vertical="center" wrapText="1"/>
    </xf>
    <xf numFmtId="0" fontId="30" fillId="0" borderId="4" xfId="0" applyFont="1" applyBorder="1" applyAlignment="1">
      <alignment horizontal="justify"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9" fillId="0" borderId="0" xfId="0" applyFont="1" applyAlignment="1">
      <alignment horizontal="left" vertical="center" wrapText="1"/>
    </xf>
    <xf numFmtId="0" fontId="11" fillId="0" borderId="22" xfId="0" applyFont="1" applyBorder="1" applyAlignment="1">
      <alignment horizontal="left" vertical="center" wrapText="1"/>
    </xf>
    <xf numFmtId="0" fontId="3" fillId="2" borderId="25" xfId="0" applyFont="1" applyFill="1" applyBorder="1" applyAlignment="1">
      <alignment horizontal="center" vertical="center" wrapText="1"/>
    </xf>
    <xf numFmtId="0" fontId="11" fillId="0" borderId="22" xfId="0" applyFont="1" applyBorder="1" applyAlignment="1">
      <alignment horizontal="justify" vertical="center" wrapText="1"/>
    </xf>
    <xf numFmtId="0" fontId="13" fillId="0" borderId="0" xfId="0" applyFont="1" applyAlignment="1">
      <alignment horizontal="center" vertical="center"/>
    </xf>
    <xf numFmtId="0" fontId="1" fillId="0" borderId="0" xfId="0" applyFont="1" applyAlignment="1">
      <alignment horizontal="justify" vertical="center" wrapText="1"/>
    </xf>
    <xf numFmtId="0" fontId="14" fillId="0" borderId="0" xfId="0" applyFont="1" applyAlignment="1">
      <alignment horizontal="justify" vertical="center" wrapText="1"/>
    </xf>
    <xf numFmtId="0" fontId="9" fillId="0" borderId="5"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11" fillId="0" borderId="5"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3" fillId="2" borderId="3" xfId="0" applyFont="1" applyFill="1" applyBorder="1" applyAlignment="1">
      <alignment horizontal="left" vertical="center" wrapText="1" indent="1"/>
    </xf>
    <xf numFmtId="0" fontId="3" fillId="2" borderId="3" xfId="0" applyFont="1" applyFill="1" applyBorder="1" applyAlignment="1">
      <alignment horizontal="left" vertical="center" indent="1"/>
    </xf>
    <xf numFmtId="0" fontId="3" fillId="2" borderId="1" xfId="0" applyFont="1" applyFill="1" applyBorder="1" applyAlignment="1">
      <alignment horizontal="left" vertical="center" indent="1"/>
    </xf>
    <xf numFmtId="0" fontId="3" fillId="2" borderId="2" xfId="0" applyFont="1" applyFill="1" applyBorder="1" applyAlignment="1">
      <alignment horizontal="left" vertical="center" indent="1"/>
    </xf>
    <xf numFmtId="0" fontId="7" fillId="0" borderId="0" xfId="0" applyFont="1" applyAlignment="1">
      <alignment vertical="center"/>
    </xf>
    <xf numFmtId="0" fontId="11" fillId="0" borderId="0" xfId="0" applyFont="1" applyAlignment="1" applyProtection="1">
      <alignment horizontal="center" vertical="center" wrapText="1"/>
      <protection locked="0"/>
    </xf>
    <xf numFmtId="0" fontId="9" fillId="0" borderId="0" xfId="0" applyFont="1" applyAlignment="1" applyProtection="1">
      <alignment horizontal="left" vertical="center" wrapText="1"/>
      <protection locked="0"/>
    </xf>
    <xf numFmtId="0" fontId="3" fillId="0" borderId="0" xfId="0" applyFont="1" applyAlignment="1">
      <alignment horizontal="center" vertical="center" wrapText="1"/>
    </xf>
    <xf numFmtId="0" fontId="21" fillId="0" borderId="0" xfId="0" applyFont="1" applyAlignment="1">
      <alignment horizontal="left" indent="2"/>
    </xf>
    <xf numFmtId="0" fontId="3" fillId="2" borderId="26" xfId="0" applyFont="1" applyFill="1" applyBorder="1" applyAlignment="1">
      <alignment horizontal="center" vertical="center" wrapText="1"/>
    </xf>
    <xf numFmtId="0" fontId="34" fillId="10" borderId="0" xfId="0" applyFont="1" applyFill="1" applyAlignment="1">
      <alignment vertical="top"/>
    </xf>
    <xf numFmtId="0" fontId="35" fillId="11" borderId="6" xfId="0" applyFont="1" applyFill="1" applyBorder="1" applyAlignment="1" applyProtection="1">
      <alignment horizontal="center" vertical="center"/>
      <protection locked="0"/>
    </xf>
    <xf numFmtId="0" fontId="3" fillId="2" borderId="1" xfId="0" applyFont="1" applyFill="1" applyBorder="1" applyAlignment="1">
      <alignment horizontal="left" vertical="center" indent="2"/>
    </xf>
    <xf numFmtId="0" fontId="3" fillId="2" borderId="3" xfId="0" applyFont="1" applyFill="1" applyBorder="1" applyAlignment="1">
      <alignment horizontal="left" vertical="center" indent="2"/>
    </xf>
    <xf numFmtId="0" fontId="26" fillId="0" borderId="0" xfId="0" applyFont="1" applyAlignment="1">
      <alignment vertical="center"/>
    </xf>
    <xf numFmtId="0" fontId="35" fillId="11" borderId="4" xfId="0" applyFont="1" applyFill="1" applyBorder="1" applyAlignment="1" applyProtection="1">
      <alignment horizontal="center" vertical="center"/>
      <protection locked="0"/>
    </xf>
    <xf numFmtId="0" fontId="35" fillId="11" borderId="38" xfId="0" applyFont="1" applyFill="1" applyBorder="1" applyAlignment="1" applyProtection="1">
      <alignment horizontal="center" vertical="center"/>
      <protection locked="0"/>
    </xf>
    <xf numFmtId="0" fontId="3" fillId="2" borderId="2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23" fillId="6" borderId="34" xfId="0" applyFont="1" applyFill="1" applyBorder="1" applyAlignment="1">
      <alignment horizontal="center" vertical="center" wrapText="1"/>
    </xf>
    <xf numFmtId="0" fontId="23" fillId="6" borderId="35" xfId="0" applyFont="1" applyFill="1" applyBorder="1" applyAlignment="1">
      <alignment horizontal="center" vertical="center" wrapText="1"/>
    </xf>
    <xf numFmtId="0" fontId="23" fillId="6" borderId="36" xfId="0" applyFont="1" applyFill="1" applyBorder="1" applyAlignment="1">
      <alignment horizontal="center" vertical="center" wrapText="1"/>
    </xf>
    <xf numFmtId="0" fontId="23" fillId="6" borderId="37" xfId="0" applyFont="1" applyFill="1" applyBorder="1" applyAlignment="1">
      <alignment horizontal="center" vertical="center" wrapText="1"/>
    </xf>
    <xf numFmtId="0" fontId="23" fillId="6" borderId="15" xfId="0" applyFont="1" applyFill="1" applyBorder="1" applyAlignment="1">
      <alignment horizontal="center" vertical="center" wrapText="1"/>
    </xf>
    <xf numFmtId="0" fontId="23" fillId="6" borderId="16" xfId="0" applyFont="1" applyFill="1" applyBorder="1" applyAlignment="1">
      <alignment horizontal="center" vertical="center" wrapText="1"/>
    </xf>
    <xf numFmtId="0" fontId="23" fillId="4" borderId="34" xfId="0" applyFont="1" applyFill="1" applyBorder="1" applyAlignment="1">
      <alignment horizontal="center" vertical="center" wrapText="1"/>
    </xf>
    <xf numFmtId="0" fontId="23" fillId="4" borderId="35" xfId="0" applyFont="1" applyFill="1" applyBorder="1" applyAlignment="1">
      <alignment horizontal="center" vertical="center" wrapText="1"/>
    </xf>
    <xf numFmtId="0" fontId="23" fillId="4" borderId="36" xfId="0" applyFont="1" applyFill="1" applyBorder="1" applyAlignment="1">
      <alignment horizontal="center" vertical="center" wrapText="1"/>
    </xf>
    <xf numFmtId="0" fontId="23" fillId="4" borderId="37"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3" fillId="2" borderId="3" xfId="0" applyFont="1" applyFill="1" applyBorder="1" applyAlignment="1">
      <alignment horizontal="left" vertical="center" indent="1"/>
    </xf>
    <xf numFmtId="0" fontId="1" fillId="0" borderId="0" xfId="0" applyFont="1" applyAlignment="1">
      <alignment horizontal="justify" vertical="center" wrapText="1"/>
    </xf>
    <xf numFmtId="0" fontId="1" fillId="0" borderId="11" xfId="0" applyFont="1" applyBorder="1" applyAlignment="1" applyProtection="1">
      <alignment horizontal="left" vertical="center" indent="1"/>
      <protection locked="0"/>
    </xf>
    <xf numFmtId="0" fontId="1" fillId="0" borderId="10" xfId="0" applyFont="1" applyBorder="1" applyAlignment="1" applyProtection="1">
      <alignment horizontal="left" vertical="center" indent="1"/>
      <protection locked="0"/>
    </xf>
    <xf numFmtId="0" fontId="1" fillId="0" borderId="1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165" fontId="1" fillId="0" borderId="11" xfId="0" applyNumberFormat="1" applyFont="1" applyBorder="1" applyAlignment="1" applyProtection="1">
      <alignment horizontal="center" vertical="center"/>
      <protection locked="0"/>
    </xf>
    <xf numFmtId="165" fontId="1" fillId="0" borderId="10" xfId="0" applyNumberFormat="1" applyFont="1" applyBorder="1" applyAlignment="1" applyProtection="1">
      <alignment horizontal="center" vertical="center"/>
      <protection locked="0"/>
    </xf>
    <xf numFmtId="164" fontId="1" fillId="0" borderId="11" xfId="0" applyNumberFormat="1" applyFont="1" applyBorder="1" applyAlignment="1" applyProtection="1">
      <alignment horizontal="center" vertical="center"/>
      <protection locked="0"/>
    </xf>
    <xf numFmtId="164" fontId="1" fillId="0" borderId="10" xfId="0" applyNumberFormat="1"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49" fontId="1" fillId="0" borderId="11" xfId="0" applyNumberFormat="1" applyFont="1" applyBorder="1" applyAlignment="1" applyProtection="1">
      <alignment horizontal="justify" vertical="center" wrapText="1"/>
      <protection locked="0"/>
    </xf>
    <xf numFmtId="49" fontId="1" fillId="0" borderId="10" xfId="0" applyNumberFormat="1" applyFont="1" applyBorder="1" applyAlignment="1" applyProtection="1">
      <alignment horizontal="justify" vertical="center" wrapText="1"/>
      <protection locked="0"/>
    </xf>
    <xf numFmtId="49" fontId="1" fillId="0" borderId="11" xfId="0" applyNumberFormat="1" applyFont="1" applyBorder="1" applyAlignment="1" applyProtection="1">
      <alignment horizontal="justify" vertical="center"/>
      <protection locked="0"/>
    </xf>
    <xf numFmtId="49" fontId="1" fillId="0" borderId="10" xfId="0" applyNumberFormat="1" applyFont="1" applyBorder="1" applyAlignment="1" applyProtection="1">
      <alignment horizontal="justify" vertical="center"/>
      <protection locked="0"/>
    </xf>
    <xf numFmtId="0" fontId="28" fillId="2" borderId="3"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right" vertical="center"/>
    </xf>
    <xf numFmtId="0" fontId="1" fillId="0" borderId="12" xfId="0" applyFont="1" applyBorder="1" applyAlignment="1" applyProtection="1">
      <alignment horizontal="left" vertical="center" indent="2"/>
      <protection locked="0"/>
    </xf>
    <xf numFmtId="0" fontId="3" fillId="2" borderId="3"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4" xfId="0" applyFont="1" applyFill="1" applyBorder="1" applyAlignment="1">
      <alignment horizontal="center" vertical="center" wrapText="1"/>
    </xf>
  </cellXfs>
  <cellStyles count="1">
    <cellStyle name="Normal" xfId="0" builtinId="0"/>
  </cellStyles>
  <dxfs count="64">
    <dxf>
      <font>
        <color theme="1" tint="0.499984740745262"/>
      </font>
      <fill>
        <patternFill>
          <bgColor theme="0" tint="-0.14996795556505021"/>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theme="0" tint="-0.14996795556505021"/>
      </font>
      <fill>
        <patternFill>
          <bgColor theme="0" tint="-0.14996795556505021"/>
        </patternFill>
      </fill>
    </dxf>
    <dxf>
      <font>
        <color theme="1" tint="0.499984740745262"/>
      </font>
      <fill>
        <patternFill>
          <bgColor theme="0" tint="-0.14996795556505021"/>
        </patternFill>
      </fill>
    </dxf>
    <dxf>
      <font>
        <color rgb="FF00B050"/>
      </font>
    </dxf>
    <dxf>
      <font>
        <color theme="1" tint="0.499984740745262"/>
      </font>
      <fill>
        <patternFill>
          <bgColor theme="0" tint="-0.14996795556505021"/>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theme="0" tint="-0.14996795556505021"/>
      </font>
      <fill>
        <patternFill>
          <bgColor theme="0" tint="-0.14996795556505021"/>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theme="1" tint="0.499984740745262"/>
      </font>
      <fill>
        <patternFill>
          <bgColor theme="0" tint="-0.14996795556505021"/>
        </patternFill>
      </fill>
    </dxf>
    <dxf>
      <font>
        <color rgb="FF00B050"/>
      </font>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dxf>
    <dxf>
      <font>
        <b val="0"/>
        <i val="0"/>
        <strike val="0"/>
        <condense val="0"/>
        <extend val="0"/>
        <outline val="0"/>
        <shadow val="0"/>
        <u val="none"/>
        <vertAlign val="baseline"/>
        <sz val="11"/>
        <color auto="1"/>
        <name val="Aptos Narrow"/>
        <family val="2"/>
        <scheme val="none"/>
      </font>
      <fill>
        <patternFill patternType="none">
          <fgColor rgb="FF000000"/>
          <bgColor rgb="FFFFFFFF"/>
        </patternFill>
      </fill>
    </dxf>
    <dxf>
      <font>
        <b/>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dxf>
    <dxf>
      <font>
        <b/>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s>
  <tableStyles count="0" defaultTableStyle="TableStyleMedium2" defaultPivotStyle="PivotStyleLight16"/>
  <colors>
    <mruColors>
      <color rgb="FF003B4D"/>
      <color rgb="FFEDEDED"/>
      <color rgb="FF0A65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25400</xdr:colOff>
      <xdr:row>0</xdr:row>
      <xdr:rowOff>0</xdr:rowOff>
    </xdr:from>
    <xdr:to>
      <xdr:col>9</xdr:col>
      <xdr:colOff>0</xdr:colOff>
      <xdr:row>3</xdr:row>
      <xdr:rowOff>155027</xdr:rowOff>
    </xdr:to>
    <xdr:pic>
      <xdr:nvPicPr>
        <xdr:cNvPr id="5" name="Imagem 4">
          <a:extLst>
            <a:ext uri="{FF2B5EF4-FFF2-40B4-BE49-F238E27FC236}">
              <a16:creationId xmlns:a16="http://schemas.microsoft.com/office/drawing/2014/main" id="{7AF86F3F-567C-4F19-B359-2512819FAFC7}"/>
            </a:ext>
          </a:extLst>
        </xdr:cNvPr>
        <xdr:cNvPicPr>
          <a:picLocks noChangeAspect="1"/>
        </xdr:cNvPicPr>
      </xdr:nvPicPr>
      <xdr:blipFill>
        <a:blip xmlns:r="http://schemas.openxmlformats.org/officeDocument/2006/relationships" r:embed="rId1"/>
        <a:stretch>
          <a:fillRect/>
        </a:stretch>
      </xdr:blipFill>
      <xdr:spPr>
        <a:xfrm>
          <a:off x="8379178" y="0"/>
          <a:ext cx="3431822" cy="1029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3</xdr:row>
      <xdr:rowOff>0</xdr:rowOff>
    </xdr:from>
    <xdr:to>
      <xdr:col>8</xdr:col>
      <xdr:colOff>304800</xdr:colOff>
      <xdr:row>3</xdr:row>
      <xdr:rowOff>295275</xdr:rowOff>
    </xdr:to>
    <xdr:sp macro="" textlink="">
      <xdr:nvSpPr>
        <xdr:cNvPr id="3" name="AutoShape 2">
          <a:extLst>
            <a:ext uri="{FF2B5EF4-FFF2-40B4-BE49-F238E27FC236}">
              <a16:creationId xmlns:a16="http://schemas.microsoft.com/office/drawing/2014/main" id="{F9A9A414-AD77-49CB-AD7B-D39149FCB27D}"/>
            </a:ext>
          </a:extLst>
        </xdr:cNvPr>
        <xdr:cNvSpPr>
          <a:spLocks noChangeAspect="1" noChangeArrowheads="1"/>
        </xdr:cNvSpPr>
      </xdr:nvSpPr>
      <xdr:spPr bwMode="auto">
        <a:xfrm>
          <a:off x="8096250" y="742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311151</xdr:colOff>
      <xdr:row>0</xdr:row>
      <xdr:rowOff>0</xdr:rowOff>
    </xdr:from>
    <xdr:to>
      <xdr:col>9</xdr:col>
      <xdr:colOff>8722</xdr:colOff>
      <xdr:row>3</xdr:row>
      <xdr:rowOff>21424</xdr:rowOff>
    </xdr:to>
    <xdr:pic>
      <xdr:nvPicPr>
        <xdr:cNvPr id="5" name="Imagem 4">
          <a:extLst>
            <a:ext uri="{FF2B5EF4-FFF2-40B4-BE49-F238E27FC236}">
              <a16:creationId xmlns:a16="http://schemas.microsoft.com/office/drawing/2014/main" id="{B4F0813C-8ECE-03A7-4774-A41BD25A97B4}"/>
            </a:ext>
          </a:extLst>
        </xdr:cNvPr>
        <xdr:cNvPicPr>
          <a:picLocks noChangeAspect="1"/>
        </xdr:cNvPicPr>
      </xdr:nvPicPr>
      <xdr:blipFill>
        <a:blip xmlns:r="http://schemas.openxmlformats.org/officeDocument/2006/relationships" r:embed="rId1"/>
        <a:stretch>
          <a:fillRect/>
        </a:stretch>
      </xdr:blipFill>
      <xdr:spPr>
        <a:xfrm>
          <a:off x="8664929" y="0"/>
          <a:ext cx="3151618" cy="10092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1199446</xdr:colOff>
      <xdr:row>0</xdr:row>
      <xdr:rowOff>14111</xdr:rowOff>
    </xdr:from>
    <xdr:to>
      <xdr:col>8</xdr:col>
      <xdr:colOff>2824</xdr:colOff>
      <xdr:row>3</xdr:row>
      <xdr:rowOff>70360</xdr:rowOff>
    </xdr:to>
    <xdr:pic>
      <xdr:nvPicPr>
        <xdr:cNvPr id="2" name="Imagem 1">
          <a:extLst>
            <a:ext uri="{FF2B5EF4-FFF2-40B4-BE49-F238E27FC236}">
              <a16:creationId xmlns:a16="http://schemas.microsoft.com/office/drawing/2014/main" id="{97A07210-B2E1-C34B-ADA0-4E062D369C97}"/>
            </a:ext>
          </a:extLst>
        </xdr:cNvPr>
        <xdr:cNvPicPr>
          <a:picLocks noChangeAspect="1"/>
        </xdr:cNvPicPr>
      </xdr:nvPicPr>
      <xdr:blipFill>
        <a:blip xmlns:r="http://schemas.openxmlformats.org/officeDocument/2006/relationships" r:embed="rId1"/>
        <a:stretch>
          <a:fillRect/>
        </a:stretch>
      </xdr:blipFill>
      <xdr:spPr>
        <a:xfrm>
          <a:off x="14774335" y="14111"/>
          <a:ext cx="3431822" cy="10299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671689</xdr:colOff>
      <xdr:row>0</xdr:row>
      <xdr:rowOff>0</xdr:rowOff>
    </xdr:from>
    <xdr:to>
      <xdr:col>16</xdr:col>
      <xdr:colOff>12249</xdr:colOff>
      <xdr:row>3</xdr:row>
      <xdr:rowOff>40473</xdr:rowOff>
    </xdr:to>
    <xdr:pic>
      <xdr:nvPicPr>
        <xdr:cNvPr id="3" name="Imagem 2">
          <a:extLst>
            <a:ext uri="{FF2B5EF4-FFF2-40B4-BE49-F238E27FC236}">
              <a16:creationId xmlns:a16="http://schemas.microsoft.com/office/drawing/2014/main" id="{47527194-1617-C1C1-66DF-602873D598EB}"/>
            </a:ext>
          </a:extLst>
        </xdr:cNvPr>
        <xdr:cNvPicPr>
          <a:picLocks noChangeAspect="1"/>
        </xdr:cNvPicPr>
      </xdr:nvPicPr>
      <xdr:blipFill>
        <a:blip xmlns:r="http://schemas.openxmlformats.org/officeDocument/2006/relationships" r:embed="rId1"/>
        <a:stretch>
          <a:fillRect/>
        </a:stretch>
      </xdr:blipFill>
      <xdr:spPr>
        <a:xfrm>
          <a:off x="12750800" y="0"/>
          <a:ext cx="3573893" cy="10000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A4F355-4B80-4AE8-9CFD-85D98AF24FA3}" name="tab_AUXILIAR" displayName="tab_AUXILIAR" ref="Q34:AO110" totalsRowShown="0" headerRowDxfId="63" dataDxfId="62">
  <autoFilter ref="Q34:AO110" xr:uid="{B8A4F355-4B80-4AE8-9CFD-85D98AF24FA3}"/>
  <tableColumns count="25">
    <tableColumn id="27" xr3:uid="{987BEFEA-495E-4125-9CDD-F2823EE04AB4}" name="N.º" dataDxfId="61"/>
    <tableColumn id="26" xr3:uid="{CC16A7A0-2569-47A3-A723-5C8A482208E4}" name="QUESTÃO" dataDxfId="60"/>
    <tableColumn id="1" xr3:uid="{DE5C3BE8-F9CC-4CBD-8792-6F01B3C0A993}" name="Artigos" dataDxfId="59"/>
    <tableColumn id="2" xr3:uid="{70180A87-7485-434B-A97E-69A31434755F}" name="COLOCAR &quot;X&quot; SE NÃO APLICÁVEL" dataDxfId="58"/>
    <tableColumn id="3" xr3:uid="{FF440C54-A753-4756-9EF1-5EF8ADD40052}" name="Ref.ª legal aplicável" dataDxfId="57"/>
    <tableColumn id="6" xr3:uid="{F902A973-9EC5-4022-9066-6FFDB0626319}" name="COLOCAR &quot;X&quot; SE NÃO APLICÁVEL4" dataDxfId="56"/>
    <tableColumn id="7" xr3:uid="{A5BA843A-E623-4A57-9F9A-0203346A0D42}" name="Ref.ª legal aplicável5" dataDxfId="55"/>
    <tableColumn id="8" xr3:uid="{14896060-DBD3-4D87-B7A0-270327860798}" name="COLOCAR &quot;X&quot; SE NÃO APLICÁVEL6" dataDxfId="54"/>
    <tableColumn id="9" xr3:uid="{2F63EC33-F51A-4ECE-9B30-F444F32EFFB5}" name="Ref.ª legal aplicável7" dataDxfId="53"/>
    <tableColumn id="10" xr3:uid="{671D1DA9-4B9C-4927-94A5-D5BD38D859FA}" name="COLOCAR &quot;X&quot; SE NÃO APLICÁVEL8" dataDxfId="52"/>
    <tableColumn id="11" xr3:uid="{CA513505-8B4C-436C-B577-29350F6F8DB4}" name="Ref.ª legal aplicável9" dataDxfId="51"/>
    <tableColumn id="12" xr3:uid="{EB1C16E5-FF5E-44A4-868E-67A8A2DE4152}" name="COLOCAR &quot;X&quot; SE NÃO APLICÁVEL10" dataDxfId="50"/>
    <tableColumn id="13" xr3:uid="{32515C5B-E0CC-4A57-8B5A-33B76FD61437}" name="Ref.ª legal aplicável11" dataDxfId="49"/>
    <tableColumn id="14" xr3:uid="{71286C15-8108-4A88-B405-AC82B140F946}" name="COLOCAR &quot;X&quot; SE NÃO APLICÁVEL12" dataDxfId="48"/>
    <tableColumn id="15" xr3:uid="{318CB6A8-0DEC-46B9-B6CF-02227908C252}" name="Ref.ª legal aplicável13" dataDxfId="47"/>
    <tableColumn id="16" xr3:uid="{8EB4CA45-1605-4B1C-801C-03582C4D6BB3}" name="COLOCAR &quot;X&quot; SE NÃO APLICÁVEL14" dataDxfId="46"/>
    <tableColumn id="17" xr3:uid="{FB7E3A87-BF27-4F95-A6A3-4425CA2493CD}" name="Ref.ª legal aplicável15" dataDxfId="45"/>
    <tableColumn id="18" xr3:uid="{89CC0026-673C-41A1-874D-76E136C47525}" name="COLOCAR &quot;X&quot; SE NÃO APLICÁVEL16" dataDxfId="44"/>
    <tableColumn id="19" xr3:uid="{7B482341-B880-4B47-9CF5-85CBFA040295}" name="Ref.ª legal aplicável17" dataDxfId="43"/>
    <tableColumn id="20" xr3:uid="{D7A3899C-89FF-46E6-B37D-C9BF68FE2F99}" name="COLOCAR &quot;X&quot; SE NÃO APLICÁVEL18" dataDxfId="42"/>
    <tableColumn id="21" xr3:uid="{C08FFD0E-6F84-4471-BB61-BDD0A60F495A}" name="Ref.ª legal aplicável19" dataDxfId="41"/>
    <tableColumn id="22" xr3:uid="{C78C8CC6-FB75-431D-9F5A-770004BDD02A}" name="COLOCAR &quot;X&quot; SE NÃO APLICÁVEL20" dataDxfId="40"/>
    <tableColumn id="23" xr3:uid="{92C0C957-03C0-4963-960B-AB5E7B7B4CE1}" name="Ref.ª legal aplicável21" dataDxfId="39"/>
    <tableColumn id="24" xr3:uid="{B47F7F8C-D2D0-4821-8A68-A657AC63D7AC}" name="COLOCAR &quot;X&quot; SE NÃO APLICÁVEL22" dataDxfId="38"/>
    <tableColumn id="25" xr3:uid="{578578B0-04EB-477A-ADDA-00D8632BDDCB}" name="Ref.ª legal aplicável23" dataDxfId="37"/>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1CAED9-F087-4D7F-911C-B1FB33383E94}" name="tab_AUXILIAR2" displayName="tab_AUXILIAR2" ref="R13:AJ52" totalsRowShown="0" headerRowDxfId="36" dataDxfId="35">
  <autoFilter ref="R13:AJ52" xr:uid="{B8A4F355-4B80-4AE8-9CFD-85D98AF24FA3}"/>
  <tableColumns count="19">
    <tableColumn id="27" xr3:uid="{CDFD7D59-3F5C-4E61-B627-41DC94A8D8C1}" name="N.º" dataDxfId="34"/>
    <tableColumn id="26" xr3:uid="{495ADA0C-B98E-4077-9A8E-604E8173F6EF}" name="QUESTÃO" dataDxfId="33"/>
    <tableColumn id="1" xr3:uid="{B16BFB75-D446-4B66-A26E-54614F2A787C}" name="Artigos" dataDxfId="32"/>
    <tableColumn id="2" xr3:uid="{6B0E8A0C-10D8-4C3B-B35D-1F85669D312D}" name="COLOCAR &quot;X&quot; SE NÃO APLICÁVEL" dataDxfId="31"/>
    <tableColumn id="3" xr3:uid="{F7FB8BF8-F3EE-4744-8589-77F700F9A4F5}" name="Ref.ª legal aplicável" dataDxfId="30"/>
    <tableColumn id="4" xr3:uid="{8B2F8A22-4272-48A1-8149-4F123B04C62A}" name="COLOCAR &quot;X&quot; SE NÃO APLICÁVEL2" dataDxfId="29"/>
    <tableColumn id="5" xr3:uid="{5DF91E9E-C1F0-4150-8D98-B7C5B85F7693}" name="Ref.ª legal aplicável3" dataDxfId="28"/>
    <tableColumn id="6" xr3:uid="{E77DB1B8-4071-452C-BAE9-E2F52FAAA039}" name="COLOCAR &quot;X&quot; SE NÃO APLICÁVEL4" dataDxfId="27"/>
    <tableColumn id="7" xr3:uid="{CFAB959B-2050-40CF-BA8D-702F39313993}" name="Ref.ª legal aplicável5" dataDxfId="26"/>
    <tableColumn id="8" xr3:uid="{E234D907-163A-4B3B-B6E4-03AD9069A9D7}" name="COLOCAR &quot;X&quot; SE NÃO APLICÁVEL6" dataDxfId="25"/>
    <tableColumn id="9" xr3:uid="{1B75B0E2-320B-4F51-A32B-206ED9E6218F}" name="Ref.ª legal aplicável7" dataDxfId="24"/>
    <tableColumn id="10" xr3:uid="{78A92E54-0B5B-4EE2-9947-3858356B0F8D}" name="COLOCAR &quot;X&quot; SE NÃO APLICÁVEL8" dataDxfId="23"/>
    <tableColumn id="11" xr3:uid="{C716C300-22C1-475A-A55F-DC0D61392053}" name="Ref.ª legal aplicável9" dataDxfId="22"/>
    <tableColumn id="12" xr3:uid="{8C06CDEB-6B70-4C00-9261-3FF6DA692376}" name="COLOCAR &quot;X&quot; SE NÃO APLICÁVEL10" dataDxfId="21"/>
    <tableColumn id="13" xr3:uid="{F8050817-824A-49A6-B2D4-AAC8D8513958}" name="Ref.ª legal aplicável11" dataDxfId="20"/>
    <tableColumn id="14" xr3:uid="{4AD131A0-3C3D-4F2F-84EA-F7F837330295}" name="COLOCAR &quot;X&quot; SE NÃO APLICÁVEL12" dataDxfId="19"/>
    <tableColumn id="15" xr3:uid="{590F88A2-AB40-4F7F-854F-58B3ED440B30}" name="Ref.ª legal aplicável13" dataDxfId="18"/>
    <tableColumn id="16" xr3:uid="{F006C3A2-A72A-4944-8C68-5C1D76299176}" name="COLOCAR &quot;X&quot; SE NÃO APLICÁVEL14" dataDxfId="17"/>
    <tableColumn id="17" xr3:uid="{759A18AB-E843-48A3-AA13-31CAEE59511F}" name="Ref.ª legal aplicável15" dataDxfId="16"/>
  </tableColumns>
  <tableStyleInfo name="TableStyleLight1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5A452-1F56-4458-8D7E-FD26B81CBA18}">
  <sheetPr codeName="Folha1">
    <tabColor rgb="FF003B4D"/>
    <pageSetUpPr fitToPage="1"/>
  </sheetPr>
  <dimension ref="A1:AQ122"/>
  <sheetViews>
    <sheetView showGridLines="0" showRowColHeaders="0" tabSelected="1" zoomScale="90" zoomScaleNormal="90" workbookViewId="0">
      <pane ySplit="4" topLeftCell="A5" activePane="bottomLeft" state="frozen"/>
      <selection pane="bottomLeft" activeCell="C27" sqref="C27:E27"/>
    </sheetView>
  </sheetViews>
  <sheetFormatPr defaultColWidth="8.85546875" defaultRowHeight="15" x14ac:dyDescent="0.25"/>
  <cols>
    <col min="1" max="1" width="6.42578125" style="2" customWidth="1"/>
    <col min="2" max="2" width="40.42578125" style="3" customWidth="1"/>
    <col min="3" max="3" width="42.140625" style="3" customWidth="1"/>
    <col min="4" max="4" width="0.85546875" style="3" customWidth="1"/>
    <col min="5" max="5" width="18.5703125" style="3" customWidth="1"/>
    <col min="6" max="6" width="0.85546875" style="3" customWidth="1"/>
    <col min="7" max="7" width="18.5703125" style="23" customWidth="1"/>
    <col min="8" max="8" width="0.85546875" style="23" customWidth="1"/>
    <col min="9" max="9" width="25.5703125" style="24" customWidth="1"/>
    <col min="10" max="10" width="3.42578125" style="24" customWidth="1"/>
    <col min="11" max="11" width="1.85546875" style="25" hidden="1" customWidth="1"/>
    <col min="12" max="14" width="20.42578125" style="34" hidden="1" customWidth="1"/>
    <col min="15" max="15" width="11.42578125" style="34" hidden="1" customWidth="1"/>
    <col min="16" max="16" width="52.140625" style="23" hidden="1" customWidth="1"/>
    <col min="17" max="17" width="8.42578125" style="25" hidden="1" customWidth="1"/>
    <col min="18" max="18" width="71.85546875" style="6" hidden="1" customWidth="1"/>
    <col min="19" max="19" width="48" style="6" hidden="1" customWidth="1"/>
    <col min="20" max="25" width="23.5703125" style="6" hidden="1" customWidth="1"/>
    <col min="26" max="41" width="23.5703125" hidden="1" customWidth="1"/>
    <col min="42" max="43" width="23.5703125" customWidth="1"/>
    <col min="44" max="108" width="9.140625" customWidth="1"/>
  </cols>
  <sheetData>
    <row r="1" spans="2:22" ht="18" x14ac:dyDescent="0.25">
      <c r="B1" s="94" t="str">
        <f>IF(O1=0,"Questionário integralmente respondido. Muito obrigado/a!","Número de questões por responder: "&amp;O1)</f>
        <v>Número de questões por responder: 79</v>
      </c>
      <c r="O1" s="26">
        <f>SUM(O7:O110)</f>
        <v>79</v>
      </c>
      <c r="P1" s="23" t="s">
        <v>130</v>
      </c>
    </row>
    <row r="2" spans="2:22" ht="24.95" customHeight="1" x14ac:dyDescent="0.25">
      <c r="B2" s="20" t="s">
        <v>106</v>
      </c>
      <c r="C2" s="7"/>
      <c r="D2" s="7"/>
      <c r="E2" s="7"/>
      <c r="F2" s="7"/>
      <c r="G2" s="7"/>
      <c r="H2" s="7"/>
      <c r="I2" s="7"/>
      <c r="J2" s="7"/>
      <c r="L2" s="32" t="s">
        <v>104</v>
      </c>
      <c r="M2" s="32"/>
      <c r="N2" s="32"/>
      <c r="O2" s="32" t="s">
        <v>104</v>
      </c>
      <c r="P2" s="32" t="s">
        <v>104</v>
      </c>
    </row>
    <row r="3" spans="2:22" ht="24.95" customHeight="1" x14ac:dyDescent="0.25">
      <c r="B3" s="20" t="s">
        <v>107</v>
      </c>
      <c r="C3" s="7"/>
      <c r="D3" s="7"/>
      <c r="E3" s="7"/>
      <c r="F3" s="7"/>
      <c r="G3" s="7"/>
      <c r="H3" s="7"/>
      <c r="I3" s="7"/>
      <c r="J3" s="7"/>
      <c r="L3" s="33"/>
      <c r="M3" s="33"/>
      <c r="N3" s="33"/>
      <c r="O3" s="33"/>
      <c r="P3" s="35" t="s">
        <v>108</v>
      </c>
    </row>
    <row r="4" spans="2:22" ht="24.95" customHeight="1" x14ac:dyDescent="0.25">
      <c r="L4" s="33"/>
      <c r="M4" s="33"/>
      <c r="N4" s="33"/>
      <c r="O4" s="33"/>
      <c r="P4" s="35" t="s">
        <v>7</v>
      </c>
    </row>
    <row r="5" spans="2:22" ht="24.95" customHeight="1" x14ac:dyDescent="0.25">
      <c r="B5" s="22" t="s">
        <v>3</v>
      </c>
      <c r="I5" s="88"/>
      <c r="L5" s="33"/>
      <c r="M5" s="33"/>
      <c r="N5" s="33"/>
      <c r="O5" s="33"/>
      <c r="P5" s="35"/>
    </row>
    <row r="6" spans="2:22" ht="15" customHeight="1" x14ac:dyDescent="0.25">
      <c r="B6" s="1"/>
      <c r="I6" s="88"/>
      <c r="L6" s="33"/>
      <c r="M6" s="33"/>
      <c r="N6" s="33"/>
      <c r="O6" s="33"/>
      <c r="P6" s="35"/>
    </row>
    <row r="7" spans="2:22" ht="24.95" customHeight="1" x14ac:dyDescent="0.25">
      <c r="B7" s="86" t="s">
        <v>138</v>
      </c>
      <c r="C7" s="122"/>
      <c r="D7" s="122"/>
      <c r="E7" s="123"/>
      <c r="I7" s="38"/>
      <c r="L7" s="33"/>
      <c r="M7" s="33"/>
      <c r="N7" s="33"/>
      <c r="O7" s="33">
        <f>IF(C7&lt;&gt;"",0,1)</f>
        <v>1</v>
      </c>
      <c r="P7" s="35" t="s">
        <v>8</v>
      </c>
    </row>
    <row r="8" spans="2:22" ht="24.95" customHeight="1" x14ac:dyDescent="0.25">
      <c r="B8" s="87" t="s">
        <v>139</v>
      </c>
      <c r="C8" s="122"/>
      <c r="D8" s="122"/>
      <c r="E8" s="123"/>
      <c r="I8" s="38"/>
      <c r="L8" s="33"/>
      <c r="M8" s="33"/>
      <c r="N8" s="33"/>
      <c r="O8" s="33">
        <f>IF(C8&lt;&gt;"",0,1)</f>
        <v>1</v>
      </c>
      <c r="P8" s="35" t="s">
        <v>10</v>
      </c>
    </row>
    <row r="9" spans="2:22" ht="24.95" customHeight="1" x14ac:dyDescent="0.25">
      <c r="I9" s="38"/>
      <c r="L9" s="33"/>
      <c r="M9" s="33"/>
      <c r="N9" s="33"/>
      <c r="O9" s="33"/>
      <c r="P9" s="35" t="s">
        <v>11</v>
      </c>
      <c r="T9" s="52" t="s">
        <v>186</v>
      </c>
      <c r="U9" s="53" t="s">
        <v>162</v>
      </c>
      <c r="V9" s="53" t="s">
        <v>163</v>
      </c>
    </row>
    <row r="10" spans="2:22" ht="24.95" customHeight="1" x14ac:dyDescent="0.25">
      <c r="B10" s="22" t="s">
        <v>4</v>
      </c>
      <c r="I10" s="38"/>
      <c r="L10" s="33"/>
      <c r="M10" s="33"/>
      <c r="N10" s="33"/>
      <c r="O10" s="33"/>
      <c r="P10" s="35" t="s">
        <v>9</v>
      </c>
      <c r="T10" s="51" t="s">
        <v>18</v>
      </c>
      <c r="U10" s="50">
        <v>4</v>
      </c>
      <c r="V10" s="50">
        <v>5</v>
      </c>
    </row>
    <row r="11" spans="2:22" ht="15" customHeight="1" x14ac:dyDescent="0.25">
      <c r="B11" s="1"/>
      <c r="I11" s="38"/>
      <c r="L11" s="33"/>
      <c r="M11" s="33"/>
      <c r="N11" s="33"/>
      <c r="O11" s="33"/>
      <c r="P11" s="35"/>
      <c r="T11" s="51" t="s">
        <v>19</v>
      </c>
      <c r="U11" s="50">
        <f t="shared" ref="U11:U20" si="0">U10+2</f>
        <v>6</v>
      </c>
      <c r="V11" s="50">
        <f t="shared" ref="V11:V20" si="1">V10+2</f>
        <v>7</v>
      </c>
    </row>
    <row r="12" spans="2:22" ht="24.95" customHeight="1" x14ac:dyDescent="0.25">
      <c r="B12" s="86" t="s">
        <v>137</v>
      </c>
      <c r="C12" s="122"/>
      <c r="D12" s="122"/>
      <c r="E12" s="123"/>
      <c r="I12" s="38"/>
      <c r="L12" s="33"/>
      <c r="M12" s="33"/>
      <c r="N12" s="33"/>
      <c r="O12" s="33">
        <f>IF(C12&lt;&gt;"",0,1)</f>
        <v>1</v>
      </c>
      <c r="P12" s="35"/>
      <c r="T12" s="51" t="s">
        <v>152</v>
      </c>
      <c r="U12" s="50">
        <f t="shared" si="0"/>
        <v>8</v>
      </c>
      <c r="V12" s="50">
        <f t="shared" si="1"/>
        <v>9</v>
      </c>
    </row>
    <row r="13" spans="2:22" ht="24.95" customHeight="1" x14ac:dyDescent="0.25">
      <c r="B13" s="85" t="s">
        <v>136</v>
      </c>
      <c r="C13" s="122"/>
      <c r="D13" s="122"/>
      <c r="E13" s="123"/>
      <c r="I13" s="38"/>
      <c r="L13" s="33"/>
      <c r="M13" s="33"/>
      <c r="N13" s="33"/>
      <c r="O13" s="33">
        <f>IF(C13&lt;&gt;"",0,1)</f>
        <v>1</v>
      </c>
      <c r="P13" s="35" t="s">
        <v>13</v>
      </c>
      <c r="T13" s="51" t="s">
        <v>22</v>
      </c>
      <c r="U13" s="50">
        <f t="shared" si="0"/>
        <v>10</v>
      </c>
      <c r="V13" s="50">
        <f t="shared" si="1"/>
        <v>11</v>
      </c>
    </row>
    <row r="14" spans="2:22" ht="24.95" customHeight="1" x14ac:dyDescent="0.25">
      <c r="B14" s="85" t="s">
        <v>135</v>
      </c>
      <c r="C14" s="122"/>
      <c r="D14" s="122"/>
      <c r="E14" s="123"/>
      <c r="L14" s="33"/>
      <c r="M14" s="33"/>
      <c r="N14" s="33"/>
      <c r="O14" s="33">
        <f>IF(C14&lt;&gt;"",0,1)</f>
        <v>1</v>
      </c>
      <c r="P14" s="35" t="s">
        <v>12</v>
      </c>
      <c r="T14" s="51" t="s">
        <v>21</v>
      </c>
      <c r="U14" s="50">
        <f t="shared" si="0"/>
        <v>12</v>
      </c>
      <c r="V14" s="50">
        <f t="shared" si="1"/>
        <v>13</v>
      </c>
    </row>
    <row r="15" spans="2:22" ht="24.95" customHeight="1" x14ac:dyDescent="0.25">
      <c r="B15" s="87" t="s">
        <v>134</v>
      </c>
      <c r="C15" s="122"/>
      <c r="D15" s="122"/>
      <c r="E15" s="123"/>
      <c r="L15" s="33"/>
      <c r="M15" s="33"/>
      <c r="N15" s="33"/>
      <c r="O15" s="33">
        <f>IF(C15&lt;&gt;"",0,1)</f>
        <v>1</v>
      </c>
      <c r="P15" s="35"/>
      <c r="T15" s="51" t="s">
        <v>23</v>
      </c>
      <c r="U15" s="50">
        <f t="shared" si="0"/>
        <v>14</v>
      </c>
      <c r="V15" s="50">
        <f t="shared" si="1"/>
        <v>15</v>
      </c>
    </row>
    <row r="16" spans="2:22" ht="24.95" customHeight="1" x14ac:dyDescent="0.25">
      <c r="L16" s="33"/>
      <c r="M16" s="33"/>
      <c r="N16" s="33"/>
      <c r="O16" s="33"/>
      <c r="P16" s="35" t="s">
        <v>13</v>
      </c>
      <c r="T16" s="51" t="s">
        <v>25</v>
      </c>
      <c r="U16" s="50">
        <f t="shared" si="0"/>
        <v>16</v>
      </c>
      <c r="V16" s="50">
        <f t="shared" si="1"/>
        <v>17</v>
      </c>
    </row>
    <row r="17" spans="2:43" ht="24.95" customHeight="1" x14ac:dyDescent="0.25">
      <c r="B17" s="22" t="s">
        <v>5</v>
      </c>
      <c r="C17" s="8"/>
      <c r="D17" s="8"/>
      <c r="L17" s="33"/>
      <c r="M17" s="33"/>
      <c r="N17" s="33"/>
      <c r="O17" s="33"/>
      <c r="P17" s="35" t="s">
        <v>14</v>
      </c>
      <c r="T17" s="51" t="s">
        <v>24</v>
      </c>
      <c r="U17" s="50">
        <f t="shared" si="0"/>
        <v>18</v>
      </c>
      <c r="V17" s="50">
        <f t="shared" si="1"/>
        <v>19</v>
      </c>
    </row>
    <row r="18" spans="2:43" ht="15" customHeight="1" x14ac:dyDescent="0.25">
      <c r="B18" s="1"/>
      <c r="C18" s="9"/>
      <c r="D18" s="9"/>
      <c r="L18" s="33"/>
      <c r="M18" s="33"/>
      <c r="N18" s="33"/>
      <c r="O18" s="33"/>
      <c r="P18" s="35" t="s">
        <v>15</v>
      </c>
      <c r="T18" s="51" t="s">
        <v>26</v>
      </c>
      <c r="U18" s="50">
        <f t="shared" si="0"/>
        <v>20</v>
      </c>
      <c r="V18" s="50">
        <f t="shared" si="1"/>
        <v>21</v>
      </c>
    </row>
    <row r="19" spans="2:43" ht="24.95" customHeight="1" x14ac:dyDescent="0.25">
      <c r="B19" s="85" t="s">
        <v>133</v>
      </c>
      <c r="C19" s="132"/>
      <c r="D19" s="132"/>
      <c r="E19" s="133"/>
      <c r="L19" s="33"/>
      <c r="M19" s="33"/>
      <c r="N19" s="33"/>
      <c r="O19" s="33">
        <f>IF(C19&lt;&gt;"",0,1)</f>
        <v>1</v>
      </c>
      <c r="P19" s="35" t="s">
        <v>16</v>
      </c>
      <c r="T19" s="51" t="s">
        <v>27</v>
      </c>
      <c r="U19" s="50">
        <f t="shared" si="0"/>
        <v>22</v>
      </c>
      <c r="V19" s="50">
        <f t="shared" si="1"/>
        <v>23</v>
      </c>
    </row>
    <row r="20" spans="2:43" ht="24.95" customHeight="1" x14ac:dyDescent="0.25">
      <c r="B20" s="85" t="s">
        <v>140</v>
      </c>
      <c r="C20" s="134"/>
      <c r="D20" s="134"/>
      <c r="E20" s="135"/>
      <c r="L20" s="33"/>
      <c r="M20" s="33"/>
      <c r="N20" s="33"/>
      <c r="O20" s="33">
        <f>IF(C20&lt;&gt;"",0,1)</f>
        <v>1</v>
      </c>
      <c r="P20" s="35" t="s">
        <v>17</v>
      </c>
      <c r="T20" s="51" t="s">
        <v>79</v>
      </c>
      <c r="U20" s="50">
        <f t="shared" si="0"/>
        <v>24</v>
      </c>
      <c r="V20" s="50">
        <f t="shared" si="1"/>
        <v>25</v>
      </c>
    </row>
    <row r="21" spans="2:43" ht="24.95" customHeight="1" x14ac:dyDescent="0.25">
      <c r="B21" s="84" t="s">
        <v>630</v>
      </c>
      <c r="C21" s="126"/>
      <c r="D21" s="126"/>
      <c r="E21" s="127"/>
      <c r="L21" s="33"/>
      <c r="M21" s="33"/>
      <c r="N21" s="33"/>
      <c r="O21" s="33">
        <f>IF(C21&lt;&gt;"",0,1)</f>
        <v>1</v>
      </c>
      <c r="P21" s="35"/>
      <c r="U21"/>
    </row>
    <row r="22" spans="2:43" ht="24.95" customHeight="1" x14ac:dyDescent="0.25">
      <c r="B22" s="85" t="s">
        <v>141</v>
      </c>
      <c r="C22" s="128"/>
      <c r="D22" s="128"/>
      <c r="E22" s="129"/>
      <c r="L22" s="33"/>
      <c r="M22" s="33"/>
      <c r="N22" s="33"/>
      <c r="O22" s="33">
        <f>IF(C22&lt;&gt;"",0,1)</f>
        <v>1</v>
      </c>
      <c r="P22" s="35"/>
      <c r="U22"/>
    </row>
    <row r="23" spans="2:43" ht="24.95" customHeight="1" x14ac:dyDescent="0.25">
      <c r="B23" s="85" t="s">
        <v>142</v>
      </c>
      <c r="C23" s="130"/>
      <c r="D23" s="130"/>
      <c r="E23" s="131"/>
      <c r="L23" s="33"/>
      <c r="M23" s="33"/>
      <c r="N23" s="33"/>
      <c r="O23" s="33">
        <f>IF(C23&lt;&gt;"",0,1)</f>
        <v>1</v>
      </c>
      <c r="P23" s="35" t="s">
        <v>82</v>
      </c>
      <c r="U23"/>
    </row>
    <row r="24" spans="2:43" ht="24.95" customHeight="1" x14ac:dyDescent="0.25">
      <c r="L24" s="33"/>
      <c r="M24" s="33"/>
      <c r="N24" s="33"/>
      <c r="O24" s="33"/>
      <c r="P24" s="35" t="s">
        <v>29</v>
      </c>
      <c r="U24"/>
    </row>
    <row r="25" spans="2:43" ht="24.95" customHeight="1" x14ac:dyDescent="0.25">
      <c r="B25" s="22" t="s">
        <v>6</v>
      </c>
      <c r="L25" s="33"/>
      <c r="M25" s="33"/>
      <c r="N25" s="33"/>
      <c r="O25" s="33"/>
      <c r="P25" s="35" t="s">
        <v>30</v>
      </c>
      <c r="U25"/>
    </row>
    <row r="26" spans="2:43" ht="15" customHeight="1" x14ac:dyDescent="0.25">
      <c r="B26" s="1"/>
      <c r="L26" s="33"/>
      <c r="M26" s="33"/>
      <c r="N26" s="33"/>
      <c r="O26" s="33"/>
      <c r="P26" s="35" t="s">
        <v>13</v>
      </c>
      <c r="U26"/>
    </row>
    <row r="27" spans="2:43" ht="42" customHeight="1" x14ac:dyDescent="0.25">
      <c r="B27" s="85" t="s">
        <v>143</v>
      </c>
      <c r="C27" s="124"/>
      <c r="D27" s="124"/>
      <c r="E27" s="125"/>
      <c r="L27" s="33"/>
      <c r="M27" s="33"/>
      <c r="N27" s="33"/>
      <c r="O27" s="33">
        <f>IF(C27&lt;&gt;"",0,1)</f>
        <v>1</v>
      </c>
      <c r="P27" s="35"/>
      <c r="U27"/>
    </row>
    <row r="28" spans="2:43" ht="35.1" customHeight="1" x14ac:dyDescent="0.25">
      <c r="B28" s="84" t="s">
        <v>673</v>
      </c>
      <c r="C28" s="126"/>
      <c r="D28" s="126"/>
      <c r="E28" s="127"/>
      <c r="L28" s="33"/>
      <c r="M28" s="33"/>
      <c r="N28" s="33"/>
      <c r="O28" s="33">
        <f>IF(C28&lt;&gt;"",0,1)</f>
        <v>1</v>
      </c>
      <c r="P28" s="35"/>
    </row>
    <row r="29" spans="2:43" ht="24.95" customHeight="1" x14ac:dyDescent="0.25">
      <c r="B29" s="85" t="s">
        <v>144</v>
      </c>
      <c r="C29" s="128"/>
      <c r="D29" s="128"/>
      <c r="E29" s="129"/>
      <c r="L29" s="33"/>
      <c r="M29" s="33"/>
      <c r="N29" s="33"/>
      <c r="O29" s="33">
        <f>IF(C29&lt;&gt;"",0,1)</f>
        <v>1</v>
      </c>
      <c r="P29" s="35"/>
    </row>
    <row r="30" spans="2:43" ht="24.95" customHeight="1" thickBot="1" x14ac:dyDescent="0.3">
      <c r="B30" s="85" t="s">
        <v>145</v>
      </c>
      <c r="C30" s="128"/>
      <c r="D30" s="128"/>
      <c r="E30" s="129"/>
      <c r="L30" s="33"/>
      <c r="M30" s="33"/>
      <c r="N30" s="33"/>
      <c r="O30" s="33">
        <f>IF(C30&lt;&gt;"",0,1)</f>
        <v>1</v>
      </c>
      <c r="P30" s="35"/>
      <c r="Q30" s="77">
        <v>1</v>
      </c>
      <c r="R30" s="77">
        <f>Q30+1</f>
        <v>2</v>
      </c>
      <c r="S30" s="77">
        <f t="shared" ref="S30:AO30" si="2">R30+1</f>
        <v>3</v>
      </c>
      <c r="T30" s="77">
        <f t="shared" si="2"/>
        <v>4</v>
      </c>
      <c r="U30" s="77">
        <f t="shared" si="2"/>
        <v>5</v>
      </c>
      <c r="V30" s="77">
        <f t="shared" si="2"/>
        <v>6</v>
      </c>
      <c r="W30" s="77">
        <f t="shared" si="2"/>
        <v>7</v>
      </c>
      <c r="X30" s="77">
        <f t="shared" si="2"/>
        <v>8</v>
      </c>
      <c r="Y30" s="77">
        <f t="shared" si="2"/>
        <v>9</v>
      </c>
      <c r="Z30" s="77">
        <f t="shared" si="2"/>
        <v>10</v>
      </c>
      <c r="AA30" s="77">
        <f t="shared" si="2"/>
        <v>11</v>
      </c>
      <c r="AB30" s="77">
        <f t="shared" si="2"/>
        <v>12</v>
      </c>
      <c r="AC30" s="77">
        <f t="shared" si="2"/>
        <v>13</v>
      </c>
      <c r="AD30" s="77">
        <f t="shared" si="2"/>
        <v>14</v>
      </c>
      <c r="AE30" s="77">
        <f t="shared" si="2"/>
        <v>15</v>
      </c>
      <c r="AF30" s="77">
        <f t="shared" si="2"/>
        <v>16</v>
      </c>
      <c r="AG30" s="77">
        <f t="shared" si="2"/>
        <v>17</v>
      </c>
      <c r="AH30" s="77">
        <f t="shared" si="2"/>
        <v>18</v>
      </c>
      <c r="AI30" s="77">
        <f t="shared" si="2"/>
        <v>19</v>
      </c>
      <c r="AJ30" s="77">
        <f t="shared" si="2"/>
        <v>20</v>
      </c>
      <c r="AK30" s="77">
        <f t="shared" si="2"/>
        <v>21</v>
      </c>
      <c r="AL30" s="77">
        <f t="shared" si="2"/>
        <v>22</v>
      </c>
      <c r="AM30" s="77">
        <f t="shared" si="2"/>
        <v>23</v>
      </c>
      <c r="AN30" s="77">
        <f t="shared" si="2"/>
        <v>24</v>
      </c>
      <c r="AO30" s="77">
        <f t="shared" si="2"/>
        <v>25</v>
      </c>
      <c r="AP30" s="77"/>
      <c r="AQ30" s="77"/>
    </row>
    <row r="31" spans="2:43" ht="24.95" customHeight="1" x14ac:dyDescent="0.25">
      <c r="G31" s="27"/>
      <c r="L31" s="33"/>
      <c r="M31" s="33"/>
      <c r="N31" s="33"/>
      <c r="O31" s="33"/>
      <c r="P31" s="35"/>
      <c r="T31" s="111" t="s">
        <v>18</v>
      </c>
      <c r="U31" s="111"/>
      <c r="V31" s="113" t="s">
        <v>19</v>
      </c>
      <c r="W31" s="114"/>
      <c r="X31" s="107" t="s">
        <v>20</v>
      </c>
      <c r="Y31" s="108"/>
      <c r="Z31" s="113" t="s">
        <v>22</v>
      </c>
      <c r="AA31" s="114"/>
      <c r="AB31" s="107" t="s">
        <v>21</v>
      </c>
      <c r="AC31" s="108"/>
      <c r="AD31" s="113" t="s">
        <v>23</v>
      </c>
      <c r="AE31" s="114"/>
      <c r="AF31" s="107" t="s">
        <v>25</v>
      </c>
      <c r="AG31" s="108"/>
      <c r="AH31" s="113" t="s">
        <v>24</v>
      </c>
      <c r="AI31" s="114"/>
      <c r="AJ31" s="107" t="s">
        <v>26</v>
      </c>
      <c r="AK31" s="108"/>
      <c r="AL31" s="117" t="s">
        <v>27</v>
      </c>
      <c r="AM31" s="117"/>
      <c r="AN31" s="107" t="s">
        <v>79</v>
      </c>
      <c r="AO31" s="108"/>
    </row>
    <row r="32" spans="2:43" ht="24.95" customHeight="1" thickBot="1" x14ac:dyDescent="0.3">
      <c r="B32" s="22" t="s">
        <v>28</v>
      </c>
      <c r="L32" s="33"/>
      <c r="M32" s="33"/>
      <c r="N32" s="33"/>
      <c r="O32" s="33"/>
      <c r="P32" s="35"/>
      <c r="T32" s="112"/>
      <c r="U32" s="112"/>
      <c r="V32" s="115"/>
      <c r="W32" s="116"/>
      <c r="X32" s="109"/>
      <c r="Y32" s="110"/>
      <c r="Z32" s="115"/>
      <c r="AA32" s="116"/>
      <c r="AB32" s="109"/>
      <c r="AC32" s="110"/>
      <c r="AD32" s="115"/>
      <c r="AE32" s="116"/>
      <c r="AF32" s="109"/>
      <c r="AG32" s="110"/>
      <c r="AH32" s="115"/>
      <c r="AI32" s="116"/>
      <c r="AJ32" s="109"/>
      <c r="AK32" s="110"/>
      <c r="AL32" s="118"/>
      <c r="AM32" s="118"/>
      <c r="AN32" s="109"/>
      <c r="AO32" s="110"/>
    </row>
    <row r="33" spans="1:41" ht="15" customHeight="1" x14ac:dyDescent="0.25">
      <c r="L33" s="33"/>
      <c r="M33" s="33"/>
      <c r="N33" s="33"/>
      <c r="O33" s="33"/>
      <c r="P33" s="35"/>
    </row>
    <row r="34" spans="1:41" ht="39.950000000000003" customHeight="1" x14ac:dyDescent="0.25">
      <c r="B34" s="119" t="s">
        <v>621</v>
      </c>
      <c r="C34" s="120"/>
      <c r="D34" s="10"/>
      <c r="E34" s="11" t="s">
        <v>31</v>
      </c>
      <c r="F34" s="2"/>
      <c r="G34" s="11" t="s">
        <v>32</v>
      </c>
      <c r="H34" s="38"/>
      <c r="I34" s="39" t="s">
        <v>37</v>
      </c>
      <c r="L34" s="44" t="s">
        <v>188</v>
      </c>
      <c r="M34" s="43" t="s">
        <v>189</v>
      </c>
      <c r="N34" s="43" t="s">
        <v>190</v>
      </c>
      <c r="O34" s="33"/>
      <c r="P34" s="35"/>
      <c r="Q34" s="45" t="s">
        <v>105</v>
      </c>
      <c r="R34" s="45" t="s">
        <v>187</v>
      </c>
      <c r="S34" s="46" t="s">
        <v>109</v>
      </c>
      <c r="T34" s="54" t="s">
        <v>162</v>
      </c>
      <c r="U34" s="55" t="s">
        <v>163</v>
      </c>
      <c r="V34" s="54" t="s">
        <v>166</v>
      </c>
      <c r="W34" s="55" t="s">
        <v>167</v>
      </c>
      <c r="X34" s="54" t="s">
        <v>168</v>
      </c>
      <c r="Y34" s="55" t="s">
        <v>169</v>
      </c>
      <c r="Z34" s="54" t="s">
        <v>170</v>
      </c>
      <c r="AA34" s="55" t="s">
        <v>171</v>
      </c>
      <c r="AB34" s="54" t="s">
        <v>172</v>
      </c>
      <c r="AC34" s="55" t="s">
        <v>173</v>
      </c>
      <c r="AD34" s="54" t="s">
        <v>174</v>
      </c>
      <c r="AE34" s="55" t="s">
        <v>175</v>
      </c>
      <c r="AF34" s="54" t="s">
        <v>176</v>
      </c>
      <c r="AG34" s="55" t="s">
        <v>177</v>
      </c>
      <c r="AH34" s="54" t="s">
        <v>178</v>
      </c>
      <c r="AI34" s="55" t="s">
        <v>179</v>
      </c>
      <c r="AJ34" s="54" t="s">
        <v>180</v>
      </c>
      <c r="AK34" s="55" t="s">
        <v>181</v>
      </c>
      <c r="AL34" s="54" t="s">
        <v>182</v>
      </c>
      <c r="AM34" s="55" t="s">
        <v>183</v>
      </c>
      <c r="AN34" s="54" t="s">
        <v>184</v>
      </c>
      <c r="AO34" s="55" t="s">
        <v>185</v>
      </c>
    </row>
    <row r="35" spans="1:41" ht="194.25" customHeight="1" x14ac:dyDescent="0.25">
      <c r="A35" s="12" t="str">
        <f>tab_AUXILIAR[[#This Row],[N.º]]</f>
        <v>1.1</v>
      </c>
      <c r="B35" s="103" t="str">
        <f>IF(L35="X","NÃO APLICÁVEL - "&amp;tab_AUXILIAR[[#This Row],[QUESTÃO]],tab_AUXILIAR[[#This Row],[QUESTÃO]])</f>
        <v>Existe uma decisão juridicamente válida a autorizar a abertura do procedimento (decisão de contratar) e a realização da despesa?</v>
      </c>
      <c r="C35" s="104"/>
      <c r="D35" s="5"/>
      <c r="E35" s="95" t="s">
        <v>82</v>
      </c>
      <c r="G35" s="19" t="str">
        <f>IF($C$27="","",IF(VLOOKUP(A35,tab_AUXILIAR[],N35,FALSE)=0,"-",VLOOKUP(A35,tab_AUXILIAR[],N35,FALSE)))</f>
        <v/>
      </c>
      <c r="I35" s="15"/>
      <c r="J35" s="79"/>
      <c r="L35" s="33" t="str">
        <f>IF(ISERROR(VLOOKUP(A35,tab_AUXILIAR[],M35,FALSE)=TRUE),"",VLOOKUP(A35,tab_AUXILIAR[],M35,FALSE))</f>
        <v/>
      </c>
      <c r="M35" s="33" t="e">
        <f t="shared" ref="M35:M45" si="3">VLOOKUP($C$27,$T$10:$V$20,2,FALSE)</f>
        <v>#N/A</v>
      </c>
      <c r="N35" s="33" t="e">
        <f t="shared" ref="N35:N72" si="4">VLOOKUP($C$27,$T$10:$V$21,3,FALSE)</f>
        <v>#N/A</v>
      </c>
      <c r="O35" s="33">
        <f t="shared" ref="O35:O53" si="5">IF(L35="X",0,IF(E35="Selecionar resposta",1,0))</f>
        <v>1</v>
      </c>
      <c r="P35" s="35"/>
      <c r="Q35" s="47" t="s">
        <v>43</v>
      </c>
      <c r="R35" s="48" t="s">
        <v>38</v>
      </c>
      <c r="S35" s="49" t="s">
        <v>669</v>
      </c>
      <c r="T35" s="56"/>
      <c r="U35" s="56" t="s">
        <v>632</v>
      </c>
      <c r="V35" s="56"/>
      <c r="W35" s="56" t="s">
        <v>632</v>
      </c>
      <c r="X35" s="56"/>
      <c r="Y35" s="56" t="s">
        <v>632</v>
      </c>
      <c r="Z35" s="56"/>
      <c r="AA35" s="56" t="s">
        <v>632</v>
      </c>
      <c r="AB35" s="56"/>
      <c r="AC35" s="56" t="s">
        <v>632</v>
      </c>
      <c r="AD35" s="56"/>
      <c r="AE35" s="56" t="s">
        <v>632</v>
      </c>
      <c r="AF35" s="56"/>
      <c r="AG35" s="56" t="s">
        <v>632</v>
      </c>
      <c r="AH35" s="56"/>
      <c r="AI35" s="56" t="s">
        <v>632</v>
      </c>
      <c r="AJ35" s="56"/>
      <c r="AK35" s="56" t="s">
        <v>632</v>
      </c>
      <c r="AL35" s="56"/>
      <c r="AM35" s="56" t="s">
        <v>632</v>
      </c>
      <c r="AN35" s="56"/>
      <c r="AO35" s="56" t="s">
        <v>632</v>
      </c>
    </row>
    <row r="36" spans="1:41" ht="24.95" customHeight="1" x14ac:dyDescent="0.25">
      <c r="A36" s="12" t="str">
        <f>tab_AUXILIAR[[#This Row],[N.º]]</f>
        <v>1.2</v>
      </c>
      <c r="B36" s="105" t="str">
        <f>IF(L36="X","NÃO APLICÁVEL - "&amp;tab_AUXILIAR[[#This Row],[QUESTÃO]],tab_AUXILIAR[[#This Row],[QUESTÃO]])</f>
        <v>A decisão de contratar encontra-se fundamentada?</v>
      </c>
      <c r="C36" s="106"/>
      <c r="D36" s="5"/>
      <c r="E36" s="95" t="s">
        <v>82</v>
      </c>
      <c r="G36" s="19" t="str">
        <f>IF($C$27="","",IF(VLOOKUP(A36,tab_AUXILIAR[],N36,FALSE)=0,"-",VLOOKUP(A36,tab_AUXILIAR[],N36,FALSE)))</f>
        <v/>
      </c>
      <c r="I36" s="15"/>
      <c r="J36" s="79"/>
      <c r="L36" s="33" t="str">
        <f>IF(ISERROR(VLOOKUP(A36,tab_AUXILIAR[],M36,FALSE)=TRUE),"",VLOOKUP(A36,tab_AUXILIAR[],M36,FALSE))</f>
        <v/>
      </c>
      <c r="M36" s="33" t="e">
        <f t="shared" si="3"/>
        <v>#N/A</v>
      </c>
      <c r="N36" s="33" t="e">
        <f t="shared" si="4"/>
        <v>#N/A</v>
      </c>
      <c r="O36" s="33">
        <f t="shared" si="5"/>
        <v>1</v>
      </c>
      <c r="P36" s="35"/>
      <c r="Q36" s="47" t="s">
        <v>44</v>
      </c>
      <c r="R36" s="48" t="s">
        <v>33</v>
      </c>
      <c r="S36" s="49" t="s">
        <v>110</v>
      </c>
      <c r="T36" s="56"/>
      <c r="U36" s="56" t="s">
        <v>110</v>
      </c>
      <c r="V36" s="56"/>
      <c r="W36" s="56" t="s">
        <v>110</v>
      </c>
      <c r="X36" s="56"/>
      <c r="Y36" s="56" t="s">
        <v>110</v>
      </c>
      <c r="Z36" s="56"/>
      <c r="AA36" s="56" t="s">
        <v>110</v>
      </c>
      <c r="AB36" s="56"/>
      <c r="AC36" s="56" t="s">
        <v>110</v>
      </c>
      <c r="AD36" s="56"/>
      <c r="AE36" s="56" t="s">
        <v>110</v>
      </c>
      <c r="AF36" s="56"/>
      <c r="AG36" s="56" t="s">
        <v>110</v>
      </c>
      <c r="AH36" s="56"/>
      <c r="AI36" s="56" t="s">
        <v>110</v>
      </c>
      <c r="AJ36" s="56"/>
      <c r="AK36" s="56" t="s">
        <v>110</v>
      </c>
      <c r="AL36" s="56"/>
      <c r="AM36" s="56" t="s">
        <v>110</v>
      </c>
      <c r="AN36" s="56"/>
      <c r="AO36" s="56" t="s">
        <v>110</v>
      </c>
    </row>
    <row r="37" spans="1:41" ht="24.95" customHeight="1" x14ac:dyDescent="0.25">
      <c r="A37" s="12" t="str">
        <f>tab_AUXILIAR[[#This Row],[N.º]]</f>
        <v>1.3</v>
      </c>
      <c r="B37" s="105" t="str">
        <f>IF(L37="X","NÃO APLICÁVEL - "&amp;tab_AUXILIAR[[#This Row],[QUESTÃO]],tab_AUXILIAR[[#This Row],[QUESTÃO]])</f>
        <v>A decisão de escolha do procedimento encontra-se fundamentada?</v>
      </c>
      <c r="C37" s="106"/>
      <c r="D37" s="5"/>
      <c r="E37" s="95" t="s">
        <v>82</v>
      </c>
      <c r="G37" s="19" t="str">
        <f>IF($C$27="","",IF(VLOOKUP(A37,tab_AUXILIAR[],N37,FALSE)=0,"-",VLOOKUP(A37,tab_AUXILIAR[],N37,FALSE)))</f>
        <v/>
      </c>
      <c r="I37" s="15"/>
      <c r="J37" s="79"/>
      <c r="L37" s="33" t="str">
        <f>IF(ISERROR(VLOOKUP(A37,tab_AUXILIAR[],M37,FALSE)=TRUE),"",VLOOKUP(A37,tab_AUXILIAR[],M37,FALSE))</f>
        <v/>
      </c>
      <c r="M37" s="33" t="e">
        <f t="shared" si="3"/>
        <v>#N/A</v>
      </c>
      <c r="N37" s="33" t="e">
        <f t="shared" si="4"/>
        <v>#N/A</v>
      </c>
      <c r="O37" s="33">
        <f t="shared" si="5"/>
        <v>1</v>
      </c>
      <c r="P37" s="35"/>
      <c r="Q37" s="47" t="s">
        <v>45</v>
      </c>
      <c r="R37" s="48" t="s">
        <v>34</v>
      </c>
      <c r="S37" s="49" t="s">
        <v>112</v>
      </c>
      <c r="T37" s="56"/>
      <c r="U37" s="56" t="s">
        <v>112</v>
      </c>
      <c r="V37" s="56"/>
      <c r="W37" s="56" t="s">
        <v>112</v>
      </c>
      <c r="X37" s="56"/>
      <c r="Y37" s="56" t="s">
        <v>112</v>
      </c>
      <c r="Z37" s="56"/>
      <c r="AA37" s="56" t="s">
        <v>112</v>
      </c>
      <c r="AB37" s="56"/>
      <c r="AC37" s="56" t="s">
        <v>112</v>
      </c>
      <c r="AD37" s="56"/>
      <c r="AE37" s="56" t="s">
        <v>112</v>
      </c>
      <c r="AF37" s="56"/>
      <c r="AG37" s="56" t="s">
        <v>112</v>
      </c>
      <c r="AH37" s="56"/>
      <c r="AI37" s="56" t="s">
        <v>112</v>
      </c>
      <c r="AJ37" s="56"/>
      <c r="AK37" s="56" t="s">
        <v>112</v>
      </c>
      <c r="AL37" s="56"/>
      <c r="AM37" s="56" t="s">
        <v>112</v>
      </c>
      <c r="AN37" s="56"/>
      <c r="AO37" s="56" t="s">
        <v>112</v>
      </c>
    </row>
    <row r="38" spans="1:41" ht="43.5" customHeight="1" x14ac:dyDescent="0.25">
      <c r="A38" s="12" t="str">
        <f>tab_AUXILIAR[[#This Row],[N.º]]</f>
        <v>1.4</v>
      </c>
      <c r="B38" s="105" t="str">
        <f>IF(L38="X","NÃO APLICÁVEL - "&amp;tab_AUXILIAR[[#This Row],[QUESTÃO]],tab_AUXILIAR[[#This Row],[QUESTÃO]])</f>
        <v>No caso de se tratar de contrato de locação ou aquisição de bens móveis ou de aquisição de serviços, a fixação de um prazo de vigência contratual superior a 3 anos foi devidamente fundamentada?</v>
      </c>
      <c r="C38" s="106"/>
      <c r="D38" s="5"/>
      <c r="E38" s="95" t="s">
        <v>82</v>
      </c>
      <c r="G38" s="19" t="str">
        <f>IF($C$27="","",IF(VLOOKUP(A38,tab_AUXILIAR[],N38,FALSE)=0,"-",VLOOKUP(A38,tab_AUXILIAR[],N38,FALSE)))</f>
        <v/>
      </c>
      <c r="I38" s="15"/>
      <c r="J38" s="79"/>
      <c r="L38" s="33" t="str">
        <f>IF(ISERROR(VLOOKUP(A38,tab_AUXILIAR[],M38,FALSE)=TRUE),"",VLOOKUP(A38,tab_AUXILIAR[],M38,FALSE))</f>
        <v/>
      </c>
      <c r="M38" s="33" t="e">
        <f t="shared" si="3"/>
        <v>#N/A</v>
      </c>
      <c r="N38" s="33" t="e">
        <f t="shared" si="4"/>
        <v>#N/A</v>
      </c>
      <c r="O38" s="33">
        <f t="shared" si="5"/>
        <v>1</v>
      </c>
      <c r="P38" s="35"/>
      <c r="Q38" s="47" t="s">
        <v>46</v>
      </c>
      <c r="R38" s="48" t="s">
        <v>39</v>
      </c>
      <c r="S38" s="49" t="s">
        <v>637</v>
      </c>
      <c r="T38" s="56"/>
      <c r="U38" s="56" t="s">
        <v>116</v>
      </c>
      <c r="V38" s="56"/>
      <c r="W38" s="56" t="s">
        <v>116</v>
      </c>
      <c r="X38" s="56"/>
      <c r="Y38" s="56" t="s">
        <v>116</v>
      </c>
      <c r="Z38" s="56"/>
      <c r="AA38" s="56" t="s">
        <v>116</v>
      </c>
      <c r="AB38" s="56"/>
      <c r="AC38" s="56" t="s">
        <v>116</v>
      </c>
      <c r="AD38" s="56"/>
      <c r="AE38" s="56" t="s">
        <v>116</v>
      </c>
      <c r="AF38" s="56"/>
      <c r="AG38" s="56" t="s">
        <v>116</v>
      </c>
      <c r="AH38" s="56"/>
      <c r="AI38" s="56" t="s">
        <v>116</v>
      </c>
      <c r="AJ38" s="56"/>
      <c r="AK38" s="56" t="s">
        <v>116</v>
      </c>
      <c r="AL38" s="56"/>
      <c r="AM38" s="56" t="s">
        <v>116</v>
      </c>
      <c r="AN38" s="56"/>
      <c r="AO38" s="56" t="s">
        <v>116</v>
      </c>
    </row>
    <row r="39" spans="1:41" ht="45" customHeight="1" x14ac:dyDescent="0.25">
      <c r="A39" s="12" t="str">
        <f>tab_AUXILIAR[[#This Row],[N.º]]</f>
        <v>1.5</v>
      </c>
      <c r="B39" s="105" t="str">
        <f>IF(L39="X","NÃO APLICÁVEL - "&amp;tab_AUXILIAR[[#This Row],[QUESTÃO]],tab_AUXILIAR[[#This Row],[QUESTÃO]])</f>
        <v xml:space="preserve">Na formação de contratos de empreitada de obras públicas, quando o procedimento tenha sido escolhido com base no valor do contrato a celebrar, o tipo de procedimento adotado está de acordo com o valor do contrato? </v>
      </c>
      <c r="C39" s="106"/>
      <c r="D39" s="5"/>
      <c r="E39" s="95" t="s">
        <v>82</v>
      </c>
      <c r="G39" s="19" t="str">
        <f>IF($C$27="","",IF(VLOOKUP(A39,tab_AUXILIAR[],N39,FALSE)=0,"-",VLOOKUP(A39,tab_AUXILIAR[],N39,FALSE)))</f>
        <v/>
      </c>
      <c r="I39" s="15"/>
      <c r="J39" s="79"/>
      <c r="L39" s="33" t="str">
        <f>IF(ISERROR(VLOOKUP(A39,tab_AUXILIAR[],M39,FALSE)=TRUE),"",VLOOKUP(A39,tab_AUXILIAR[],M39,FALSE))</f>
        <v/>
      </c>
      <c r="M39" s="33" t="e">
        <f t="shared" si="3"/>
        <v>#N/A</v>
      </c>
      <c r="N39" s="33" t="e">
        <f t="shared" si="4"/>
        <v>#N/A</v>
      </c>
      <c r="O39" s="33">
        <f t="shared" si="5"/>
        <v>1</v>
      </c>
      <c r="P39" s="35"/>
      <c r="Q39" s="47" t="s">
        <v>47</v>
      </c>
      <c r="R39" s="48" t="s">
        <v>191</v>
      </c>
      <c r="S39" s="49" t="s">
        <v>638</v>
      </c>
      <c r="T39" s="56"/>
      <c r="U39" s="56" t="s">
        <v>192</v>
      </c>
      <c r="V39" s="56" t="s">
        <v>149</v>
      </c>
      <c r="W39" s="56"/>
      <c r="X39" s="56"/>
      <c r="Y39" s="56" t="s">
        <v>192</v>
      </c>
      <c r="Z39" s="56" t="s">
        <v>149</v>
      </c>
      <c r="AA39" s="56"/>
      <c r="AB39" s="56"/>
      <c r="AC39" s="56" t="s">
        <v>192</v>
      </c>
      <c r="AD39" s="56"/>
      <c r="AE39" s="56" t="s">
        <v>193</v>
      </c>
      <c r="AF39" s="56" t="s">
        <v>149</v>
      </c>
      <c r="AG39" s="56"/>
      <c r="AH39" s="56"/>
      <c r="AI39" s="56" t="s">
        <v>192</v>
      </c>
      <c r="AJ39" s="56" t="s">
        <v>149</v>
      </c>
      <c r="AK39" s="56"/>
      <c r="AL39" s="56" t="s">
        <v>149</v>
      </c>
      <c r="AM39" s="56"/>
      <c r="AN39" s="56" t="s">
        <v>149</v>
      </c>
      <c r="AO39" s="56"/>
    </row>
    <row r="40" spans="1:41" ht="42" customHeight="1" x14ac:dyDescent="0.25">
      <c r="A40" s="12" t="str">
        <f>tab_AUXILIAR[[#This Row],[N.º]]</f>
        <v>1.6</v>
      </c>
      <c r="B40" s="105" t="str">
        <f>IF(L40="X","NÃO APLICÁVEL - "&amp;tab_AUXILIAR[[#This Row],[QUESTÃO]],tab_AUXILIAR[[#This Row],[QUESTÃO]])</f>
        <v xml:space="preserve">Na formação de contratos de locação ou de aquisição de bens móveis e de aquisição de serviços, quando o procedimento tenha sido escolhido com base no valor do contrato a celebrar, o tipo de procedimento adotado está de acordo com o valor do contrato? </v>
      </c>
      <c r="C40" s="106"/>
      <c r="D40" s="5"/>
      <c r="E40" s="95" t="s">
        <v>82</v>
      </c>
      <c r="G40" s="19" t="str">
        <f>IF($C$27="","",IF(VLOOKUP(A40,tab_AUXILIAR[],N40,FALSE)=0,"-",VLOOKUP(A40,tab_AUXILIAR[],N40,FALSE)))</f>
        <v/>
      </c>
      <c r="I40" s="15"/>
      <c r="J40" s="79"/>
      <c r="L40" s="33" t="str">
        <f>IF(ISERROR(VLOOKUP(A40,tab_AUXILIAR[],M40,FALSE)=TRUE),"",VLOOKUP(A40,tab_AUXILIAR[],M40,FALSE))</f>
        <v/>
      </c>
      <c r="M40" s="33" t="e">
        <f t="shared" si="3"/>
        <v>#N/A</v>
      </c>
      <c r="N40" s="33" t="e">
        <f t="shared" si="4"/>
        <v>#N/A</v>
      </c>
      <c r="O40" s="33">
        <f t="shared" si="5"/>
        <v>1</v>
      </c>
      <c r="P40" s="35"/>
      <c r="Q40" s="47" t="s">
        <v>48</v>
      </c>
      <c r="R40" s="48" t="s">
        <v>194</v>
      </c>
      <c r="S40" s="49" t="s">
        <v>639</v>
      </c>
      <c r="T40" s="56"/>
      <c r="U40" s="56" t="s">
        <v>195</v>
      </c>
      <c r="V40" s="56" t="s">
        <v>149</v>
      </c>
      <c r="W40" s="56"/>
      <c r="X40" s="56"/>
      <c r="Y40" s="56" t="s">
        <v>195</v>
      </c>
      <c r="Z40" s="56" t="s">
        <v>149</v>
      </c>
      <c r="AA40" s="56"/>
      <c r="AB40" s="56"/>
      <c r="AC40" s="56" t="s">
        <v>195</v>
      </c>
      <c r="AD40" s="56"/>
      <c r="AE40" s="56" t="s">
        <v>193</v>
      </c>
      <c r="AF40" s="56" t="s">
        <v>149</v>
      </c>
      <c r="AG40" s="56"/>
      <c r="AH40" s="56"/>
      <c r="AI40" s="56" t="s">
        <v>195</v>
      </c>
      <c r="AJ40" s="56" t="s">
        <v>149</v>
      </c>
      <c r="AK40" s="56"/>
      <c r="AL40" s="56" t="s">
        <v>149</v>
      </c>
      <c r="AM40" s="56"/>
      <c r="AN40" s="56" t="s">
        <v>149</v>
      </c>
      <c r="AO40" s="56"/>
    </row>
    <row r="41" spans="1:41" ht="51.75" customHeight="1" x14ac:dyDescent="0.25">
      <c r="A41" s="12" t="str">
        <f>tab_AUXILIAR[[#This Row],[N.º]]</f>
        <v>1.7</v>
      </c>
      <c r="B41" s="105" t="str">
        <f>IF(L41="X","NÃO APLICÁVEL - "&amp;tab_AUXILIAR[[#This Row],[QUESTÃO]],tab_AUXILIAR[[#This Row],[QUESTÃO]])</f>
        <v>No caso de prestações do mesmo tipo (empreitada de obras públicas, locação ou fornecimento de bens ou prestação de serviços), suscetíveis de constituírem objeto de um único contrato, terem sido adjudicadas através de vários procedimentos, a escolha de cada um desses procedimentos respeitou a legislação em vigor (sem fracionamento)?</v>
      </c>
      <c r="C41" s="106"/>
      <c r="D41" s="5"/>
      <c r="E41" s="95" t="s">
        <v>82</v>
      </c>
      <c r="G41" s="19" t="str">
        <f>IF($C$27="","",IF(VLOOKUP(A41,tab_AUXILIAR[],N41,FALSE)=0,"-",VLOOKUP(A41,tab_AUXILIAR[],N41,FALSE)))</f>
        <v/>
      </c>
      <c r="I41" s="15"/>
      <c r="J41" s="79"/>
      <c r="L41" s="33" t="str">
        <f>IF(ISERROR(VLOOKUP(A41,tab_AUXILIAR[],M41,FALSE)=TRUE),"",VLOOKUP(A41,tab_AUXILIAR[],M41,FALSE))</f>
        <v/>
      </c>
      <c r="M41" s="33" t="e">
        <f t="shared" si="3"/>
        <v>#N/A</v>
      </c>
      <c r="N41" s="33" t="e">
        <f t="shared" si="4"/>
        <v>#N/A</v>
      </c>
      <c r="O41" s="33">
        <f t="shared" si="5"/>
        <v>1</v>
      </c>
      <c r="P41" s="35"/>
      <c r="Q41" s="47" t="s">
        <v>49</v>
      </c>
      <c r="R41" s="48" t="s">
        <v>482</v>
      </c>
      <c r="S41" s="49" t="s">
        <v>196</v>
      </c>
      <c r="T41" s="56"/>
      <c r="U41" s="56" t="s">
        <v>196</v>
      </c>
      <c r="V41" s="56" t="s">
        <v>149</v>
      </c>
      <c r="W41" s="56"/>
      <c r="X41" s="56"/>
      <c r="Y41" s="56" t="s">
        <v>196</v>
      </c>
      <c r="Z41" s="56" t="s">
        <v>149</v>
      </c>
      <c r="AA41" s="56"/>
      <c r="AB41" s="56"/>
      <c r="AC41" s="56" t="s">
        <v>196</v>
      </c>
      <c r="AD41" s="56" t="s">
        <v>149</v>
      </c>
      <c r="AE41" s="56"/>
      <c r="AF41" s="56" t="s">
        <v>149</v>
      </c>
      <c r="AG41" s="56"/>
      <c r="AH41" s="56"/>
      <c r="AI41" s="56" t="s">
        <v>196</v>
      </c>
      <c r="AJ41" s="56"/>
      <c r="AK41" s="56" t="s">
        <v>196</v>
      </c>
      <c r="AL41" s="56"/>
      <c r="AM41" s="56" t="s">
        <v>196</v>
      </c>
      <c r="AN41" s="56"/>
      <c r="AO41" s="56" t="s">
        <v>196</v>
      </c>
    </row>
    <row r="42" spans="1:41" ht="42" customHeight="1" x14ac:dyDescent="0.25">
      <c r="A42" s="12" t="str">
        <f>tab_AUXILIAR[[#This Row],[N.º]]</f>
        <v>1.8</v>
      </c>
      <c r="B42" s="105" t="str">
        <f>IF(L42="X","NÃO APLICÁVEL - "&amp;tab_AUXILIAR[[#This Row],[QUESTÃO]],tab_AUXILIAR[[#This Row],[QUESTÃO]])</f>
        <v>No caso de escolha de diversos procedimentos em razão do valor do contrato, e estando em causa prestações do mesmo tipo suscetíveis de constituírem objeto de um único contrato, foi adotado o procedimento correto?</v>
      </c>
      <c r="C42" s="106"/>
      <c r="D42" s="5"/>
      <c r="E42" s="95" t="s">
        <v>82</v>
      </c>
      <c r="G42" s="19" t="str">
        <f>IF($C$27="","",IF(VLOOKUP(A42,tab_AUXILIAR[],N42,FALSE)=0,"-",VLOOKUP(A42,tab_AUXILIAR[],N42,FALSE)))</f>
        <v/>
      </c>
      <c r="I42" s="15"/>
      <c r="J42" s="79"/>
      <c r="L42" s="33" t="str">
        <f>IF(ISERROR(VLOOKUP(A42,tab_AUXILIAR[],M42,FALSE)=TRUE),"",VLOOKUP(A42,tab_AUXILIAR[],M42,FALSE))</f>
        <v/>
      </c>
      <c r="M42" s="33" t="e">
        <f t="shared" si="3"/>
        <v>#N/A</v>
      </c>
      <c r="N42" s="33" t="e">
        <f t="shared" si="4"/>
        <v>#N/A</v>
      </c>
      <c r="O42" s="33">
        <f t="shared" si="5"/>
        <v>1</v>
      </c>
      <c r="P42" s="35"/>
      <c r="Q42" s="47" t="s">
        <v>50</v>
      </c>
      <c r="R42" s="48" t="s">
        <v>197</v>
      </c>
      <c r="S42" s="49" t="s">
        <v>113</v>
      </c>
      <c r="T42" s="56"/>
      <c r="U42" s="56" t="s">
        <v>113</v>
      </c>
      <c r="V42" s="56" t="s">
        <v>149</v>
      </c>
      <c r="W42" s="56"/>
      <c r="X42" s="56"/>
      <c r="Y42" s="56" t="s">
        <v>113</v>
      </c>
      <c r="Z42" s="56" t="s">
        <v>149</v>
      </c>
      <c r="AA42" s="56"/>
      <c r="AB42" s="56"/>
      <c r="AC42" s="56" t="s">
        <v>113</v>
      </c>
      <c r="AD42" s="56" t="s">
        <v>149</v>
      </c>
      <c r="AE42" s="56"/>
      <c r="AF42" s="56" t="s">
        <v>149</v>
      </c>
      <c r="AG42" s="56"/>
      <c r="AH42" s="56"/>
      <c r="AI42" s="56" t="s">
        <v>113</v>
      </c>
      <c r="AJ42" s="56"/>
      <c r="AK42" s="56" t="s">
        <v>113</v>
      </c>
      <c r="AL42" s="56"/>
      <c r="AM42" s="56" t="s">
        <v>113</v>
      </c>
      <c r="AN42" s="56"/>
      <c r="AO42" s="56" t="s">
        <v>113</v>
      </c>
    </row>
    <row r="43" spans="1:41" ht="30.75" customHeight="1" x14ac:dyDescent="0.25">
      <c r="A43" s="12" t="str">
        <f>tab_AUXILIAR[[#This Row],[N.º]]</f>
        <v>1.9</v>
      </c>
      <c r="B43" s="105" t="str">
        <f>IF(L43="X","NÃO APLICÁVEL - "&amp;tab_AUXILIAR[[#This Row],[QUESTÃO]],tab_AUXILIAR[[#This Row],[QUESTÃO]])</f>
        <v>No caso de o procedimento ter sido escolhido em função de critério material, existe fundamentação legal e factual que justifique adequadamente a escolha do mesmo?</v>
      </c>
      <c r="C43" s="106"/>
      <c r="D43" s="5"/>
      <c r="E43" s="95" t="s">
        <v>82</v>
      </c>
      <c r="G43" s="19" t="str">
        <f>IF($C$27="","",IF(VLOOKUP(A43,tab_AUXILIAR[],N43,FALSE)=0,"-",VLOOKUP(A43,tab_AUXILIAR[],N43,FALSE)))</f>
        <v/>
      </c>
      <c r="I43" s="15"/>
      <c r="J43" s="79"/>
      <c r="L43" s="33" t="str">
        <f>IF(ISERROR(VLOOKUP(A43,tab_AUXILIAR[],M43,FALSE)=TRUE),"",VLOOKUP(A43,tab_AUXILIAR[],M43,FALSE))</f>
        <v/>
      </c>
      <c r="M43" s="33" t="e">
        <f t="shared" si="3"/>
        <v>#N/A</v>
      </c>
      <c r="N43" s="33" t="e">
        <f t="shared" si="4"/>
        <v>#N/A</v>
      </c>
      <c r="O43" s="33">
        <f t="shared" si="5"/>
        <v>1</v>
      </c>
      <c r="P43" s="35"/>
      <c r="Q43" s="47" t="s">
        <v>51</v>
      </c>
      <c r="R43" s="48" t="s">
        <v>35</v>
      </c>
      <c r="S43" s="49" t="s">
        <v>640</v>
      </c>
      <c r="T43" s="56" t="s">
        <v>149</v>
      </c>
      <c r="U43" s="56"/>
      <c r="V43" s="56"/>
      <c r="W43" s="56" t="s">
        <v>198</v>
      </c>
      <c r="X43" s="56" t="s">
        <v>149</v>
      </c>
      <c r="Y43" s="56"/>
      <c r="Z43" s="56" t="s">
        <v>149</v>
      </c>
      <c r="AA43" s="56"/>
      <c r="AB43" s="56"/>
      <c r="AC43" s="56" t="s">
        <v>153</v>
      </c>
      <c r="AD43" s="56" t="s">
        <v>149</v>
      </c>
      <c r="AE43" s="56"/>
      <c r="AF43" s="56" t="s">
        <v>149</v>
      </c>
      <c r="AG43" s="56"/>
      <c r="AH43" s="56"/>
      <c r="AI43" s="56" t="s">
        <v>153</v>
      </c>
      <c r="AJ43" s="56"/>
      <c r="AK43" s="56" t="s">
        <v>154</v>
      </c>
      <c r="AL43" s="56"/>
      <c r="AM43" s="56" t="s">
        <v>154</v>
      </c>
      <c r="AN43" s="56"/>
      <c r="AO43" s="56" t="s">
        <v>155</v>
      </c>
    </row>
    <row r="44" spans="1:41" ht="58.5" customHeight="1" x14ac:dyDescent="0.25">
      <c r="A44" s="12" t="str">
        <f>tab_AUXILIAR[[#This Row],[N.º]]</f>
        <v>1.10</v>
      </c>
      <c r="B44" s="105" t="str">
        <f>IF(L44="X","NÃO APLICÁVEL - "&amp;tab_AUXILIAR[[#This Row],[QUESTÃO]],tab_AUXILIAR[[#This Row],[QUESTÃO]])</f>
        <v>No caso de contratos de aquisição de serviços ou de aquisição ou locação de bens móveis de valor superior a € 135.000,00 e de contratos de empreitada de obras públicas de valor superior a € 500.000,00, foi ponderada a divisão do procedimento em lotes e, no caso de se ter optado pela não divisão, a mesma encontra-se fundamentada?</v>
      </c>
      <c r="C44" s="106"/>
      <c r="D44" s="5"/>
      <c r="E44" s="95" t="s">
        <v>82</v>
      </c>
      <c r="G44" s="19" t="str">
        <f>IF($C$27="","",IF(VLOOKUP(A44,tab_AUXILIAR[],N44,FALSE)=0,"-",VLOOKUP(A44,tab_AUXILIAR[],N44,FALSE)))</f>
        <v/>
      </c>
      <c r="I44" s="15"/>
      <c r="J44" s="79"/>
      <c r="L44" s="33" t="str">
        <f>IF(ISERROR(VLOOKUP(A44,tab_AUXILIAR[],M44,FALSE)=TRUE),"",VLOOKUP(A44,tab_AUXILIAR[],M44,FALSE))</f>
        <v/>
      </c>
      <c r="M44" s="33" t="e">
        <f t="shared" si="3"/>
        <v>#N/A</v>
      </c>
      <c r="N44" s="33" t="e">
        <f t="shared" si="4"/>
        <v>#N/A</v>
      </c>
      <c r="O44" s="33">
        <f t="shared" si="5"/>
        <v>1</v>
      </c>
      <c r="P44" s="35"/>
      <c r="Q44" s="47" t="s">
        <v>52</v>
      </c>
      <c r="R44" s="48" t="s">
        <v>36</v>
      </c>
      <c r="S44" s="49" t="s">
        <v>114</v>
      </c>
      <c r="T44" s="56" t="s">
        <v>149</v>
      </c>
      <c r="U44" s="56"/>
      <c r="V44" s="56" t="s">
        <v>149</v>
      </c>
      <c r="W44" s="56"/>
      <c r="X44" s="56" t="s">
        <v>149</v>
      </c>
      <c r="Y44" s="56"/>
      <c r="Z44" s="56" t="s">
        <v>149</v>
      </c>
      <c r="AA44" s="56"/>
      <c r="AB44" s="56"/>
      <c r="AC44" s="56" t="s">
        <v>114</v>
      </c>
      <c r="AD44" s="56" t="s">
        <v>149</v>
      </c>
      <c r="AE44" s="56"/>
      <c r="AF44" s="56" t="s">
        <v>149</v>
      </c>
      <c r="AG44" s="56"/>
      <c r="AH44" s="56"/>
      <c r="AI44" s="56" t="s">
        <v>114</v>
      </c>
      <c r="AJ44" s="56"/>
      <c r="AK44" s="56" t="s">
        <v>114</v>
      </c>
      <c r="AL44" s="56"/>
      <c r="AM44" s="56" t="s">
        <v>114</v>
      </c>
      <c r="AN44" s="56"/>
      <c r="AO44" s="56" t="s">
        <v>114</v>
      </c>
    </row>
    <row r="45" spans="1:41" ht="53.25" customHeight="1" x14ac:dyDescent="0.25">
      <c r="A45" s="12" t="str">
        <f>tab_AUXILIAR[[#This Row],[N.º]]</f>
        <v>1.11</v>
      </c>
      <c r="B45" s="105" t="str">
        <f>IF(L45="X","NÃO APLICÁVEL - "&amp;tab_AUXILIAR[[#This Row],[QUESTÃO]],tab_AUXILIAR[[#This Row],[QUESTÃO]])</f>
        <v>No caso de o valor do contrato ser superior a € 5.000.000 (ou a € 2.500.000 se o procedimento adotado for o da parceria para a invocação), foi realizada uma análise custo-benefício previamente à adoção da decisão de contratar?
(Apenas procedimentos anteriores a 21.06.2021 - ver n.º 4 do artigo 36.º)</v>
      </c>
      <c r="C45" s="106"/>
      <c r="D45" s="5"/>
      <c r="E45" s="95" t="s">
        <v>82</v>
      </c>
      <c r="G45" s="19" t="str">
        <f>IF($C$27="","",IF(VLOOKUP(A45,tab_AUXILIAR[],N45,FALSE)=0,"-",VLOOKUP(A45,tab_AUXILIAR[],N45,FALSE)))</f>
        <v/>
      </c>
      <c r="I45" s="15"/>
      <c r="J45" s="79"/>
      <c r="L45" s="33" t="str">
        <f>IF(ISERROR(VLOOKUP(A45,tab_AUXILIAR[],M45,FALSE)=TRUE),"",VLOOKUP(A45,tab_AUXILIAR[],M45,FALSE))</f>
        <v/>
      </c>
      <c r="M45" s="33" t="e">
        <f t="shared" si="3"/>
        <v>#N/A</v>
      </c>
      <c r="N45" s="33" t="e">
        <f t="shared" si="4"/>
        <v>#N/A</v>
      </c>
      <c r="O45" s="33">
        <f t="shared" si="5"/>
        <v>1</v>
      </c>
      <c r="P45" s="35"/>
      <c r="Q45" s="47" t="s">
        <v>53</v>
      </c>
      <c r="R45" s="48" t="s">
        <v>199</v>
      </c>
      <c r="S45" s="49" t="s">
        <v>111</v>
      </c>
      <c r="T45" s="56" t="s">
        <v>149</v>
      </c>
      <c r="U45" s="56"/>
      <c r="V45" s="56"/>
      <c r="W45" s="56" t="s">
        <v>111</v>
      </c>
      <c r="X45" s="56" t="s">
        <v>149</v>
      </c>
      <c r="Y45" s="56"/>
      <c r="Z45" s="56"/>
      <c r="AA45" s="56" t="s">
        <v>111</v>
      </c>
      <c r="AB45" s="56"/>
      <c r="AC45" s="56" t="s">
        <v>111</v>
      </c>
      <c r="AD45" s="56" t="s">
        <v>149</v>
      </c>
      <c r="AE45" s="56"/>
      <c r="AF45" s="56"/>
      <c r="AG45" s="56" t="s">
        <v>111</v>
      </c>
      <c r="AH45" s="56"/>
      <c r="AI45" s="56" t="s">
        <v>111</v>
      </c>
      <c r="AJ45" s="56"/>
      <c r="AK45" s="56" t="s">
        <v>111</v>
      </c>
      <c r="AL45" s="56"/>
      <c r="AM45" s="56" t="s">
        <v>111</v>
      </c>
      <c r="AN45" s="56"/>
      <c r="AO45" s="56" t="s">
        <v>111</v>
      </c>
    </row>
    <row r="46" spans="1:41" ht="30" customHeight="1" x14ac:dyDescent="0.25">
      <c r="A46"/>
      <c r="B46"/>
      <c r="C46"/>
      <c r="D46"/>
      <c r="E46"/>
      <c r="F46"/>
      <c r="G46"/>
      <c r="H46"/>
      <c r="I46"/>
      <c r="J46"/>
      <c r="K46"/>
      <c r="L46"/>
      <c r="M46"/>
      <c r="N46"/>
      <c r="O46"/>
      <c r="P46"/>
      <c r="Q46" s="47"/>
      <c r="R46" s="48"/>
      <c r="S46" s="49"/>
      <c r="T46" s="56"/>
      <c r="U46" s="56"/>
      <c r="V46" s="56"/>
      <c r="W46" s="56"/>
      <c r="X46" s="56"/>
      <c r="Y46" s="56"/>
      <c r="Z46" s="56"/>
      <c r="AA46" s="56"/>
      <c r="AB46" s="56"/>
      <c r="AC46" s="56"/>
      <c r="AD46" s="56"/>
      <c r="AE46" s="56"/>
      <c r="AF46" s="56"/>
      <c r="AG46" s="56"/>
      <c r="AH46" s="56"/>
      <c r="AI46" s="56"/>
      <c r="AJ46" s="56"/>
      <c r="AK46" s="56"/>
      <c r="AL46" s="56"/>
      <c r="AM46" s="56"/>
      <c r="AN46" s="56"/>
      <c r="AO46" s="56"/>
    </row>
    <row r="47" spans="1:41" ht="39.950000000000003" customHeight="1" x14ac:dyDescent="0.25">
      <c r="A47"/>
      <c r="B47" s="119" t="s">
        <v>622</v>
      </c>
      <c r="C47" s="120"/>
      <c r="D47" s="10"/>
      <c r="E47" s="11" t="s">
        <v>31</v>
      </c>
      <c r="F47" s="2"/>
      <c r="G47" s="11" t="s">
        <v>32</v>
      </c>
      <c r="H47" s="38"/>
      <c r="I47" s="39" t="s">
        <v>37</v>
      </c>
      <c r="J47"/>
      <c r="L47" s="33" t="str">
        <f>IF(ISERROR(VLOOKUP(A47,tab_AUXILIAR[],M47,FALSE)=TRUE),"",VLOOKUP(A47,tab_AUXILIAR[],M47,FALSE))</f>
        <v/>
      </c>
      <c r="M47" s="33"/>
      <c r="N47" s="33"/>
      <c r="O47" s="33"/>
      <c r="P47" s="35"/>
      <c r="Q47" s="47"/>
      <c r="R47" s="48" t="s">
        <v>54</v>
      </c>
      <c r="S47" s="49" t="s">
        <v>32</v>
      </c>
      <c r="T47" s="56"/>
      <c r="U47" s="56"/>
      <c r="V47" s="56"/>
      <c r="W47" s="56"/>
      <c r="X47" s="56"/>
      <c r="Y47" s="56"/>
      <c r="Z47" s="56"/>
      <c r="AA47" s="56"/>
      <c r="AB47" s="56"/>
      <c r="AC47" s="56"/>
      <c r="AD47" s="56"/>
      <c r="AE47" s="56"/>
      <c r="AF47" s="56"/>
      <c r="AG47" s="56"/>
      <c r="AH47" s="56"/>
      <c r="AI47" s="56"/>
      <c r="AJ47" s="56"/>
      <c r="AK47" s="56"/>
      <c r="AL47" s="56"/>
      <c r="AM47" s="56"/>
      <c r="AN47" s="56"/>
      <c r="AO47" s="56"/>
    </row>
    <row r="48" spans="1:41" ht="61.5" customHeight="1" x14ac:dyDescent="0.25">
      <c r="A48" s="12" t="str">
        <f>tab_AUXILIAR[[#This Row],[N.º]]</f>
        <v>2.1</v>
      </c>
      <c r="B48" s="105" t="str">
        <f>IF(L48="X","NÃO APLICÁVEL - "&amp;tab_AUXILIAR[[#This Row],[QUESTÃO]],tab_AUXILIAR[[#This Row],[QUESTÃO]])</f>
        <v>As peças do procedimento (anúncio, programa do procedimento, caderno de encargos, e eventuais anexos)  foram disponibilizadas eletronicamente de forma completa, gratuita e livre?
Caso a entidade adjudicante não o tenha feito por meios eletrónicos, as peças procedimentais foram disponibilizadas por outros meios adequados?</v>
      </c>
      <c r="C48" s="106"/>
      <c r="D48" s="5"/>
      <c r="E48" s="95" t="s">
        <v>82</v>
      </c>
      <c r="G48" s="19" t="str">
        <f>IF($C$27="","",IF(VLOOKUP(A48,tab_AUXILIAR[],N48,FALSE)=0,"-",VLOOKUP(A48,tab_AUXILIAR[],N48,FALSE)))</f>
        <v/>
      </c>
      <c r="I48" s="15"/>
      <c r="J48" s="79"/>
      <c r="L48" s="33" t="str">
        <f>IF(ISERROR(VLOOKUP(A48,tab_AUXILIAR[],M48,FALSE)=TRUE),"",VLOOKUP(A48,tab_AUXILIAR[],M48,FALSE))</f>
        <v/>
      </c>
      <c r="M48" s="33" t="e">
        <f t="shared" ref="M48:M72" si="6">VLOOKUP($C$27,$T$10:$V$20,2,FALSE)</f>
        <v>#N/A</v>
      </c>
      <c r="N48" s="33" t="e">
        <f t="shared" si="4"/>
        <v>#N/A</v>
      </c>
      <c r="O48" s="33">
        <f t="shared" si="5"/>
        <v>1</v>
      </c>
      <c r="P48" s="35"/>
      <c r="Q48" s="47" t="s">
        <v>55</v>
      </c>
      <c r="R48" s="48" t="s">
        <v>200</v>
      </c>
      <c r="S48" s="49" t="s">
        <v>641</v>
      </c>
      <c r="T48" s="56"/>
      <c r="U48" s="56" t="s">
        <v>201</v>
      </c>
      <c r="V48" s="56"/>
      <c r="W48" s="56" t="s">
        <v>201</v>
      </c>
      <c r="X48" s="56"/>
      <c r="Y48" s="56" t="s">
        <v>201</v>
      </c>
      <c r="Z48" s="56"/>
      <c r="AA48" s="56" t="s">
        <v>202</v>
      </c>
      <c r="AB48" s="56"/>
      <c r="AC48" s="56" t="s">
        <v>202</v>
      </c>
      <c r="AD48" s="56"/>
      <c r="AE48" s="56" t="s">
        <v>202</v>
      </c>
      <c r="AF48" s="56"/>
      <c r="AG48" s="56" t="s">
        <v>203</v>
      </c>
      <c r="AH48" s="56"/>
      <c r="AI48" s="56" t="s">
        <v>203</v>
      </c>
      <c r="AJ48" s="56"/>
      <c r="AK48" s="56" t="s">
        <v>204</v>
      </c>
      <c r="AL48" s="56"/>
      <c r="AM48" s="56" t="s">
        <v>205</v>
      </c>
      <c r="AN48" s="56"/>
      <c r="AO48" s="56" t="s">
        <v>206</v>
      </c>
    </row>
    <row r="49" spans="1:41" ht="31.5" customHeight="1" x14ac:dyDescent="0.25">
      <c r="A49" s="12" t="str">
        <f>tab_AUXILIAR[[#This Row],[N.º]]</f>
        <v>2.2</v>
      </c>
      <c r="B49" s="105" t="str">
        <f>IF(L49="X","NÃO APLICÁVEL - "&amp;tab_AUXILIAR[[#This Row],[QUESTÃO]],tab_AUXILIAR[[#This Row],[QUESTÃO]])</f>
        <v>O convite à apresentação de propostas reúne os requisitos legalmente exigíveis?</v>
      </c>
      <c r="C49" s="106"/>
      <c r="D49" s="5"/>
      <c r="E49" s="95" t="s">
        <v>82</v>
      </c>
      <c r="G49" s="19" t="str">
        <f>IF($C$27="","",IF(VLOOKUP(A49,tab_AUXILIAR[],N49,FALSE)=0,"-",VLOOKUP(A49,tab_AUXILIAR[],N49,FALSE)))</f>
        <v/>
      </c>
      <c r="I49" s="15"/>
      <c r="J49" s="79"/>
      <c r="L49" s="33" t="str">
        <f>IF(ISERROR(VLOOKUP(A49,tab_AUXILIAR[],M49,FALSE)=TRUE),"",VLOOKUP(A49,tab_AUXILIAR[],M49,FALSE))</f>
        <v/>
      </c>
      <c r="M49" s="33" t="e">
        <f t="shared" si="6"/>
        <v>#N/A</v>
      </c>
      <c r="N49" s="33" t="e">
        <f t="shared" si="4"/>
        <v>#N/A</v>
      </c>
      <c r="O49" s="33">
        <f t="shared" si="5"/>
        <v>1</v>
      </c>
      <c r="P49" s="35"/>
      <c r="Q49" s="47" t="s">
        <v>56</v>
      </c>
      <c r="R49" s="48" t="s">
        <v>207</v>
      </c>
      <c r="S49" s="49" t="s">
        <v>642</v>
      </c>
      <c r="T49" s="56"/>
      <c r="U49" s="56" t="s">
        <v>208</v>
      </c>
      <c r="V49" s="56"/>
      <c r="W49" s="56" t="s">
        <v>208</v>
      </c>
      <c r="X49" s="56"/>
      <c r="Y49" s="56" t="s">
        <v>208</v>
      </c>
      <c r="Z49" s="56" t="s">
        <v>149</v>
      </c>
      <c r="AA49" s="56"/>
      <c r="AB49" s="56" t="s">
        <v>149</v>
      </c>
      <c r="AC49" s="56"/>
      <c r="AD49" s="56" t="s">
        <v>149</v>
      </c>
      <c r="AE49" s="56"/>
      <c r="AF49" s="56"/>
      <c r="AG49" s="56" t="s">
        <v>209</v>
      </c>
      <c r="AH49" s="56"/>
      <c r="AI49" s="56" t="s">
        <v>209</v>
      </c>
      <c r="AJ49" s="56"/>
      <c r="AK49" s="56" t="s">
        <v>210</v>
      </c>
      <c r="AL49" s="56"/>
      <c r="AM49" s="56" t="s">
        <v>211</v>
      </c>
      <c r="AN49" s="56"/>
      <c r="AO49" s="56" t="s">
        <v>212</v>
      </c>
    </row>
    <row r="50" spans="1:41" ht="46.5" customHeight="1" x14ac:dyDescent="0.25">
      <c r="A50" s="12" t="str">
        <f>tab_AUXILIAR[[#This Row],[N.º]]</f>
        <v>2.3</v>
      </c>
      <c r="B50" s="105" t="str">
        <f>IF(L50="X","NÃO APLICÁVEL - "&amp;tab_AUXILIAR[[#This Row],[QUESTÃO]],tab_AUXILIAR[[#This Row],[QUESTÃO]])</f>
        <v>No programa do concurso/convite está devidamente explicitado o modelo de avaliação dos candidatos/concorrentes, quando a qualificação assenta no sistema de seleção ou a modalidade do critério de adjudicação assim o exija?</v>
      </c>
      <c r="C50" s="106"/>
      <c r="D50" s="5"/>
      <c r="E50" s="95" t="s">
        <v>82</v>
      </c>
      <c r="G50" s="19" t="str">
        <f>IF($C$27="","",IF(VLOOKUP(A50,tab_AUXILIAR[],N50,FALSE)=0,"-",VLOOKUP(A50,tab_AUXILIAR[],N50,FALSE)))</f>
        <v/>
      </c>
      <c r="I50" s="15"/>
      <c r="J50" s="79"/>
      <c r="L50" s="33" t="str">
        <f>IF(ISERROR(VLOOKUP(A50,tab_AUXILIAR[],M50,FALSE)=TRUE),"",VLOOKUP(A50,tab_AUXILIAR[],M50,FALSE))</f>
        <v/>
      </c>
      <c r="M50" s="33" t="e">
        <f t="shared" si="6"/>
        <v>#N/A</v>
      </c>
      <c r="N50" s="33" t="e">
        <f t="shared" si="4"/>
        <v>#N/A</v>
      </c>
      <c r="O50" s="33">
        <f t="shared" si="5"/>
        <v>1</v>
      </c>
      <c r="P50" s="35"/>
      <c r="Q50" s="47" t="s">
        <v>57</v>
      </c>
      <c r="R50" s="48" t="s">
        <v>213</v>
      </c>
      <c r="S50" s="49" t="s">
        <v>643</v>
      </c>
      <c r="T50" s="56" t="s">
        <v>149</v>
      </c>
      <c r="U50" s="56"/>
      <c r="V50" s="56" t="s">
        <v>149</v>
      </c>
      <c r="W50" s="56"/>
      <c r="X50" s="56" t="s">
        <v>149</v>
      </c>
      <c r="Y50" s="56"/>
      <c r="Z50" s="56"/>
      <c r="AA50" s="56" t="s">
        <v>214</v>
      </c>
      <c r="AB50" s="56"/>
      <c r="AC50" s="56" t="s">
        <v>214</v>
      </c>
      <c r="AD50" s="56"/>
      <c r="AE50" s="56" t="s">
        <v>214</v>
      </c>
      <c r="AF50" s="56"/>
      <c r="AG50" s="56" t="s">
        <v>215</v>
      </c>
      <c r="AH50" s="56"/>
      <c r="AI50" s="56" t="s">
        <v>215</v>
      </c>
      <c r="AJ50" s="56"/>
      <c r="AK50" s="56" t="s">
        <v>216</v>
      </c>
      <c r="AL50" s="56"/>
      <c r="AM50" s="56" t="s">
        <v>217</v>
      </c>
      <c r="AN50" s="56"/>
      <c r="AO50" s="56" t="s">
        <v>212</v>
      </c>
    </row>
    <row r="51" spans="1:41" ht="51.75" customHeight="1" x14ac:dyDescent="0.25">
      <c r="A51" s="12" t="str">
        <f>tab_AUXILIAR[[#This Row],[N.º]]</f>
        <v>2.4</v>
      </c>
      <c r="B51" s="105" t="str">
        <f>IF(L51="X","NÃO APLICÁVEL - "&amp;tab_AUXILIAR[[#This Row],[QUESTÃO]],tab_AUXILIAR[[#This Row],[QUESTÃO]])</f>
        <v>No caso de a entidade adjudicante ter limitado o número de lotes que podem ser adjudicados a cada concorrente, essas limitações constam do convite/programa do procedimento, bem como os critérios objetivos e não discriminatórios para a eventual atribuição de um número de lotes superior ao máximo fixado?</v>
      </c>
      <c r="C51" s="106"/>
      <c r="D51" s="5"/>
      <c r="E51" s="95" t="s">
        <v>82</v>
      </c>
      <c r="G51" s="19" t="str">
        <f>IF($C$27="","",IF(VLOOKUP(A51,tab_AUXILIAR[],N51,FALSE)=0,"-",VLOOKUP(A51,tab_AUXILIAR[],N51,FALSE)))</f>
        <v/>
      </c>
      <c r="I51" s="15"/>
      <c r="J51" s="79"/>
      <c r="L51" s="33" t="str">
        <f>IF(ISERROR(VLOOKUP(A51,tab_AUXILIAR[],M51,FALSE)=TRUE),"",VLOOKUP(A51,tab_AUXILIAR[],M51,FALSE))</f>
        <v/>
      </c>
      <c r="M51" s="33" t="e">
        <f t="shared" si="6"/>
        <v>#N/A</v>
      </c>
      <c r="N51" s="33" t="e">
        <f t="shared" si="4"/>
        <v>#N/A</v>
      </c>
      <c r="O51" s="33">
        <f t="shared" si="5"/>
        <v>1</v>
      </c>
      <c r="P51" s="35"/>
      <c r="Q51" s="47" t="s">
        <v>58</v>
      </c>
      <c r="R51" s="48" t="s">
        <v>218</v>
      </c>
      <c r="S51" s="49" t="s">
        <v>219</v>
      </c>
      <c r="T51" s="56" t="s">
        <v>150</v>
      </c>
      <c r="U51" s="56"/>
      <c r="V51" s="56" t="s">
        <v>150</v>
      </c>
      <c r="W51" s="56"/>
      <c r="X51" s="56" t="s">
        <v>149</v>
      </c>
      <c r="Y51" s="56"/>
      <c r="Z51" s="56"/>
      <c r="AA51" s="56" t="s">
        <v>219</v>
      </c>
      <c r="AB51" s="56"/>
      <c r="AC51" s="56" t="s">
        <v>219</v>
      </c>
      <c r="AD51" s="56"/>
      <c r="AE51" s="56" t="s">
        <v>219</v>
      </c>
      <c r="AF51" s="56"/>
      <c r="AG51" s="56" t="s">
        <v>219</v>
      </c>
      <c r="AH51" s="56"/>
      <c r="AI51" s="56" t="s">
        <v>219</v>
      </c>
      <c r="AJ51" s="56"/>
      <c r="AK51" s="56" t="s">
        <v>219</v>
      </c>
      <c r="AL51" s="56"/>
      <c r="AM51" s="56" t="s">
        <v>219</v>
      </c>
      <c r="AN51" s="56"/>
      <c r="AO51" s="56" t="s">
        <v>219</v>
      </c>
    </row>
    <row r="52" spans="1:41" ht="42" customHeight="1" x14ac:dyDescent="0.25">
      <c r="A52" s="12" t="str">
        <f>tab_AUXILIAR[[#This Row],[N.º]]</f>
        <v>2.5</v>
      </c>
      <c r="B52" s="105" t="str">
        <f>IF(L52="X","NÃO APLICÁVEL - "&amp;tab_AUXILIAR[[#This Row],[QUESTÃO]],tab_AUXILIAR[[#This Row],[QUESTÃO]])</f>
        <v>Os requisitos mínimos de capacidade técnica, económica ou financeira que os candidatos devem preencher que constam do programa do concurso respeitam os requisitos legais?</v>
      </c>
      <c r="C52" s="106"/>
      <c r="D52" s="5"/>
      <c r="E52" s="95" t="s">
        <v>82</v>
      </c>
      <c r="G52" s="19" t="str">
        <f>IF($C$27="","",IF(VLOOKUP(A52,tab_AUXILIAR[],N52,FALSE)=0,"-",VLOOKUP(A52,tab_AUXILIAR[],N52,FALSE)))</f>
        <v/>
      </c>
      <c r="I52" s="15"/>
      <c r="J52" s="79"/>
      <c r="L52" s="33" t="str">
        <f>IF(ISERROR(VLOOKUP(A52,tab_AUXILIAR[],M52,FALSE)=TRUE),"",VLOOKUP(A52,tab_AUXILIAR[],M52,FALSE))</f>
        <v/>
      </c>
      <c r="M52" s="33" t="e">
        <f t="shared" si="6"/>
        <v>#N/A</v>
      </c>
      <c r="N52" s="33" t="e">
        <f t="shared" si="4"/>
        <v>#N/A</v>
      </c>
      <c r="O52" s="33">
        <f t="shared" si="5"/>
        <v>1</v>
      </c>
      <c r="P52" s="35"/>
      <c r="Q52" s="47" t="s">
        <v>59</v>
      </c>
      <c r="R52" s="48" t="s">
        <v>220</v>
      </c>
      <c r="S52" s="49" t="s">
        <v>644</v>
      </c>
      <c r="T52" s="56" t="s">
        <v>149</v>
      </c>
      <c r="U52" s="56"/>
      <c r="V52" s="56" t="s">
        <v>149</v>
      </c>
      <c r="W52" s="56"/>
      <c r="X52" s="56" t="s">
        <v>149</v>
      </c>
      <c r="Y52" s="56"/>
      <c r="Z52" s="56" t="s">
        <v>149</v>
      </c>
      <c r="AA52" s="56"/>
      <c r="AB52" s="56" t="s">
        <v>149</v>
      </c>
      <c r="AC52" s="56"/>
      <c r="AD52" s="56" t="s">
        <v>149</v>
      </c>
      <c r="AE52" s="56"/>
      <c r="AF52" s="56"/>
      <c r="AG52" s="56" t="s">
        <v>221</v>
      </c>
      <c r="AH52" s="56"/>
      <c r="AI52" s="56" t="s">
        <v>221</v>
      </c>
      <c r="AJ52" s="56" t="s">
        <v>149</v>
      </c>
      <c r="AK52" s="56"/>
      <c r="AL52" s="56" t="s">
        <v>149</v>
      </c>
      <c r="AM52" s="56"/>
      <c r="AN52" s="56" t="s">
        <v>149</v>
      </c>
      <c r="AO52" s="56"/>
    </row>
    <row r="53" spans="1:41" ht="54.75" customHeight="1" x14ac:dyDescent="0.25">
      <c r="A53" s="12" t="str">
        <f>tab_AUXILIAR[[#This Row],[N.º]]</f>
        <v>2.6</v>
      </c>
      <c r="B53" s="105" t="str">
        <f>IF(L53="X","NÃO APLICÁVEL - "&amp;tab_AUXILIAR[[#This Row],[QUESTÃO]],tab_AUXILIAR[[#This Row],[QUESTÃO]])</f>
        <v>No caso de procedimento de ajuste direto ou de consulta prévia, foi respeitada a limitação quanto às entidades convidadas para apresentar proposta?
(apresentar lista de contratos adjudicados às entidades convidadas, no ano económico em curso e nos dois anos económicos anteriores)</v>
      </c>
      <c r="C53" s="106"/>
      <c r="D53" s="5"/>
      <c r="E53" s="95" t="s">
        <v>82</v>
      </c>
      <c r="G53" s="19" t="str">
        <f>IF($C$27="","",IF(VLOOKUP(A53,tab_AUXILIAR[],N53,FALSE)=0,"-",VLOOKUP(A53,tab_AUXILIAR[],N53,FALSE)))</f>
        <v/>
      </c>
      <c r="I53" s="15"/>
      <c r="J53" s="79"/>
      <c r="L53" s="33" t="str">
        <f>IF(ISERROR(VLOOKUP(A53,tab_AUXILIAR[],M53,FALSE)=TRUE),"",VLOOKUP(A53,tab_AUXILIAR[],M53,FALSE))</f>
        <v/>
      </c>
      <c r="M53" s="33" t="e">
        <f t="shared" si="6"/>
        <v>#N/A</v>
      </c>
      <c r="N53" s="33" t="e">
        <f t="shared" si="4"/>
        <v>#N/A</v>
      </c>
      <c r="O53" s="33">
        <f t="shared" si="5"/>
        <v>1</v>
      </c>
      <c r="P53" s="35"/>
      <c r="Q53" s="47" t="s">
        <v>60</v>
      </c>
      <c r="R53" s="48" t="s">
        <v>222</v>
      </c>
      <c r="S53" s="49" t="s">
        <v>645</v>
      </c>
      <c r="T53" s="56"/>
      <c r="U53" s="56" t="s">
        <v>223</v>
      </c>
      <c r="V53" s="56" t="s">
        <v>149</v>
      </c>
      <c r="W53" s="56"/>
      <c r="X53" s="56"/>
      <c r="Y53" s="56" t="s">
        <v>224</v>
      </c>
      <c r="Z53" s="56" t="s">
        <v>149</v>
      </c>
      <c r="AA53" s="56"/>
      <c r="AB53" s="56" t="s">
        <v>149</v>
      </c>
      <c r="AC53" s="56"/>
      <c r="AD53" s="56" t="s">
        <v>149</v>
      </c>
      <c r="AE53" s="56"/>
      <c r="AF53" s="56" t="s">
        <v>149</v>
      </c>
      <c r="AG53" s="56"/>
      <c r="AH53" s="56" t="s">
        <v>149</v>
      </c>
      <c r="AI53" s="56"/>
      <c r="AJ53" s="56" t="s">
        <v>149</v>
      </c>
      <c r="AK53" s="56"/>
      <c r="AL53" s="56" t="s">
        <v>149</v>
      </c>
      <c r="AM53" s="56"/>
      <c r="AN53" s="56" t="s">
        <v>149</v>
      </c>
      <c r="AO53" s="56"/>
    </row>
    <row r="54" spans="1:41" ht="66.75" customHeight="1" x14ac:dyDescent="0.25">
      <c r="A54" s="12" t="str">
        <f>tab_AUXILIAR[[#This Row],[N.º]]</f>
        <v>2.7</v>
      </c>
      <c r="B54" s="105" t="str">
        <f>IF(L54="X","NÃO APLICÁVEL - "&amp;tab_AUXILIAR[[#This Row],[QUESTÃO]],tab_AUXILIAR[[#This Row],[QUESTÃO]])</f>
        <v>As entidades convidadas a apresentar proposta não são especialmente relacionadas entre si ou com as entidades às quais a entidade adjudicante já tenha adjudicado no ano económico em curso e nos dois anos económicos anteriores, na sequência de ajuste direto ou consulta prévia, cujo preço contratual seja igual ou superior aos limites (apenas aplicável a partir de 21.06.2021)?</v>
      </c>
      <c r="C54" s="106"/>
      <c r="D54" s="5"/>
      <c r="E54" s="95" t="s">
        <v>82</v>
      </c>
      <c r="G54" s="19" t="str">
        <f>IF($C$27="","",IF(VLOOKUP(A54,tab_AUXILIAR[],N54,FALSE)=0,"-",VLOOKUP(A54,tab_AUXILIAR[],N54,FALSE)))</f>
        <v/>
      </c>
      <c r="I54" s="15"/>
      <c r="J54" s="79"/>
      <c r="L54" s="33" t="str">
        <f>IF(ISERROR(VLOOKUP(A54,tab_AUXILIAR[],M54,FALSE)=TRUE),"",VLOOKUP(A54,tab_AUXILIAR[],M54,FALSE))</f>
        <v/>
      </c>
      <c r="M54" s="33" t="e">
        <f t="shared" si="6"/>
        <v>#N/A</v>
      </c>
      <c r="N54" s="33" t="e">
        <f t="shared" si="4"/>
        <v>#N/A</v>
      </c>
      <c r="O54" s="33">
        <f t="shared" ref="O54:O64" si="7">IF(L54="X",0,IF(E54="Selecionar resposta",1,0))</f>
        <v>1</v>
      </c>
      <c r="P54" s="35"/>
      <c r="Q54" s="47" t="s">
        <v>61</v>
      </c>
      <c r="R54" s="48" t="s">
        <v>225</v>
      </c>
      <c r="S54" s="49" t="s">
        <v>646</v>
      </c>
      <c r="T54" s="56"/>
      <c r="U54" s="56" t="s">
        <v>226</v>
      </c>
      <c r="V54" s="56" t="s">
        <v>149</v>
      </c>
      <c r="W54" s="56"/>
      <c r="X54" s="56"/>
      <c r="Y54" s="56" t="s">
        <v>227</v>
      </c>
      <c r="Z54" s="56" t="s">
        <v>149</v>
      </c>
      <c r="AA54" s="56"/>
      <c r="AB54" s="56" t="s">
        <v>149</v>
      </c>
      <c r="AC54" s="56"/>
      <c r="AD54" s="56" t="s">
        <v>149</v>
      </c>
      <c r="AE54" s="56"/>
      <c r="AF54" s="56" t="s">
        <v>149</v>
      </c>
      <c r="AG54" s="56"/>
      <c r="AH54" s="56" t="s">
        <v>149</v>
      </c>
      <c r="AI54" s="56"/>
      <c r="AJ54" s="56" t="s">
        <v>149</v>
      </c>
      <c r="AK54" s="56"/>
      <c r="AL54" s="56" t="s">
        <v>149</v>
      </c>
      <c r="AM54" s="56"/>
      <c r="AN54" s="56" t="s">
        <v>149</v>
      </c>
      <c r="AO54" s="56"/>
    </row>
    <row r="55" spans="1:41" ht="24.95" customHeight="1" x14ac:dyDescent="0.25">
      <c r="A55" s="12" t="str">
        <f>tab_AUXILIAR[[#This Row],[N.º]]</f>
        <v>2.8</v>
      </c>
      <c r="B55" s="105" t="str">
        <f>IF(L55="X","NÃO APLICÁVEL - "&amp;tab_AUXILIAR[[#This Row],[QUESTÃO]],tab_AUXILIAR[[#This Row],[QUESTÃO]])</f>
        <v>Existe uma descrição suficiente do objeto do procedimento no caderno de encargos?</v>
      </c>
      <c r="C55" s="106"/>
      <c r="D55" s="5"/>
      <c r="E55" s="95" t="s">
        <v>82</v>
      </c>
      <c r="G55" s="19" t="str">
        <f>IF($C$27="","",IF(VLOOKUP(A55,tab_AUXILIAR[],N55,FALSE)=0,"-",VLOOKUP(A55,tab_AUXILIAR[],N55,FALSE)))</f>
        <v/>
      </c>
      <c r="I55" s="15"/>
      <c r="J55" s="79"/>
      <c r="L55" s="33" t="str">
        <f>IF(ISERROR(VLOOKUP(A55,tab_AUXILIAR[],M55,FALSE)=TRUE),"",VLOOKUP(A55,tab_AUXILIAR[],M55,FALSE))</f>
        <v/>
      </c>
      <c r="M55" s="33" t="e">
        <f t="shared" si="6"/>
        <v>#N/A</v>
      </c>
      <c r="N55" s="33" t="e">
        <f t="shared" si="4"/>
        <v>#N/A</v>
      </c>
      <c r="O55" s="33">
        <f t="shared" si="7"/>
        <v>1</v>
      </c>
      <c r="P55" s="35"/>
      <c r="Q55" s="47" t="s">
        <v>92</v>
      </c>
      <c r="R55" s="48" t="s">
        <v>62</v>
      </c>
      <c r="S55" s="49" t="s">
        <v>647</v>
      </c>
      <c r="T55" s="56"/>
      <c r="U55" s="56" t="s">
        <v>228</v>
      </c>
      <c r="V55" s="56"/>
      <c r="W55" s="56" t="s">
        <v>228</v>
      </c>
      <c r="X55" s="56"/>
      <c r="Y55" s="56" t="s">
        <v>228</v>
      </c>
      <c r="Z55" s="56"/>
      <c r="AA55" s="56" t="s">
        <v>228</v>
      </c>
      <c r="AB55" s="56"/>
      <c r="AC55" s="56" t="s">
        <v>228</v>
      </c>
      <c r="AD55" s="56"/>
      <c r="AE55" s="56" t="s">
        <v>228</v>
      </c>
      <c r="AF55" s="56"/>
      <c r="AG55" s="56" t="s">
        <v>228</v>
      </c>
      <c r="AH55" s="56"/>
      <c r="AI55" s="56" t="s">
        <v>228</v>
      </c>
      <c r="AJ55" s="56"/>
      <c r="AK55" s="56" t="s">
        <v>228</v>
      </c>
      <c r="AL55" s="56"/>
      <c r="AM55" s="56" t="s">
        <v>228</v>
      </c>
      <c r="AN55" s="56"/>
      <c r="AO55" s="56" t="s">
        <v>228</v>
      </c>
    </row>
    <row r="56" spans="1:41" ht="90" customHeight="1" x14ac:dyDescent="0.25">
      <c r="A56" s="12" t="str">
        <f>tab_AUXILIAR[[#This Row],[N.º]]</f>
        <v>2.9</v>
      </c>
      <c r="B56" s="105" t="str">
        <f>IF(L56="X","NÃO APLICÁVEL - "&amp;tab_AUXILIAR[[#This Row],[QUESTÃO]],tab_AUXILIAR[[#This Row],[QUESTÃO]])</f>
        <v>O caderno de encargos do procedimento de formação de contrato de empreitada de obras públicas integrou os elementos indicados na lei?</v>
      </c>
      <c r="C56" s="106"/>
      <c r="D56" s="5"/>
      <c r="E56" s="95" t="s">
        <v>82</v>
      </c>
      <c r="G56" s="19" t="str">
        <f>IF($C$27="","",IF(VLOOKUP(A56,tab_AUXILIAR[],N56,FALSE)=0,"-",VLOOKUP(A56,tab_AUXILIAR[],N56,FALSE)))</f>
        <v/>
      </c>
      <c r="I56" s="15"/>
      <c r="J56" s="79"/>
      <c r="L56" s="33" t="str">
        <f>IF(ISERROR(VLOOKUP(A56,tab_AUXILIAR[],M56,FALSE)=TRUE),"",VLOOKUP(A56,tab_AUXILIAR[],M56,FALSE))</f>
        <v/>
      </c>
      <c r="M56" s="33" t="e">
        <f t="shared" si="6"/>
        <v>#N/A</v>
      </c>
      <c r="N56" s="33" t="e">
        <f t="shared" si="4"/>
        <v>#N/A</v>
      </c>
      <c r="O56" s="33">
        <f t="shared" si="7"/>
        <v>1</v>
      </c>
      <c r="P56" s="35"/>
      <c r="Q56" s="47" t="s">
        <v>93</v>
      </c>
      <c r="R56" s="48" t="s">
        <v>83</v>
      </c>
      <c r="S56" s="49" t="s">
        <v>229</v>
      </c>
      <c r="T56" s="56"/>
      <c r="U56" s="56" t="s">
        <v>229</v>
      </c>
      <c r="V56" s="56"/>
      <c r="W56" s="56" t="s">
        <v>229</v>
      </c>
      <c r="X56" s="56"/>
      <c r="Y56" s="56" t="s">
        <v>229</v>
      </c>
      <c r="Z56" s="56"/>
      <c r="AA56" s="56" t="s">
        <v>229</v>
      </c>
      <c r="AB56" s="56"/>
      <c r="AC56" s="56" t="s">
        <v>229</v>
      </c>
      <c r="AD56" s="56"/>
      <c r="AE56" s="56" t="s">
        <v>229</v>
      </c>
      <c r="AF56" s="56"/>
      <c r="AG56" s="56" t="s">
        <v>229</v>
      </c>
      <c r="AH56" s="56"/>
      <c r="AI56" s="56" t="s">
        <v>229</v>
      </c>
      <c r="AJ56" s="56"/>
      <c r="AK56" s="56" t="s">
        <v>229</v>
      </c>
      <c r="AL56" s="56"/>
      <c r="AM56" s="56" t="s">
        <v>229</v>
      </c>
      <c r="AN56" s="56"/>
      <c r="AO56" s="56" t="s">
        <v>229</v>
      </c>
    </row>
    <row r="57" spans="1:41" ht="24.95" customHeight="1" x14ac:dyDescent="0.25">
      <c r="A57" s="12" t="str">
        <f>tab_AUXILIAR[[#This Row],[N.º]]</f>
        <v>2.10</v>
      </c>
      <c r="B57" s="105" t="str">
        <f>IF(L57="X","NÃO APLICÁVEL - "&amp;tab_AUXILIAR[[#This Row],[QUESTÃO]],tab_AUXILIAR[[#This Row],[QUESTÃO]])</f>
        <v>O caderno de encargos fixa o preço base?</v>
      </c>
      <c r="C57" s="106"/>
      <c r="D57" s="5"/>
      <c r="E57" s="95" t="s">
        <v>82</v>
      </c>
      <c r="G57" s="19" t="str">
        <f>IF($C$27="","",IF(VLOOKUP(A57,tab_AUXILIAR[],N57,FALSE)=0,"-",VLOOKUP(A57,tab_AUXILIAR[],N57,FALSE)))</f>
        <v/>
      </c>
      <c r="I57" s="15"/>
      <c r="J57" s="79"/>
      <c r="L57" s="33" t="str">
        <f>IF(ISERROR(VLOOKUP(A57,tab_AUXILIAR[],M57,FALSE)=TRUE),"",VLOOKUP(A57,tab_AUXILIAR[],M57,FALSE))</f>
        <v/>
      </c>
      <c r="M57" s="33" t="e">
        <f t="shared" si="6"/>
        <v>#N/A</v>
      </c>
      <c r="N57" s="33" t="e">
        <f t="shared" si="4"/>
        <v>#N/A</v>
      </c>
      <c r="O57" s="33">
        <f t="shared" si="7"/>
        <v>1</v>
      </c>
      <c r="P57" s="35"/>
      <c r="Q57" s="47" t="s">
        <v>94</v>
      </c>
      <c r="R57" s="48" t="s">
        <v>63</v>
      </c>
      <c r="S57" s="49" t="s">
        <v>119</v>
      </c>
      <c r="T57" s="56"/>
      <c r="U57" s="56" t="s">
        <v>119</v>
      </c>
      <c r="V57" s="56"/>
      <c r="W57" s="56" t="s">
        <v>119</v>
      </c>
      <c r="X57" s="56"/>
      <c r="Y57" s="56" t="s">
        <v>119</v>
      </c>
      <c r="Z57" s="56"/>
      <c r="AA57" s="56" t="s">
        <v>119</v>
      </c>
      <c r="AB57" s="56"/>
      <c r="AC57" s="56" t="s">
        <v>119</v>
      </c>
      <c r="AD57" s="56"/>
      <c r="AE57" s="56" t="s">
        <v>119</v>
      </c>
      <c r="AF57" s="56"/>
      <c r="AG57" s="56" t="s">
        <v>119</v>
      </c>
      <c r="AH57" s="56"/>
      <c r="AI57" s="56" t="s">
        <v>119</v>
      </c>
      <c r="AJ57" s="56"/>
      <c r="AK57" s="56" t="s">
        <v>119</v>
      </c>
      <c r="AL57" s="56"/>
      <c r="AM57" s="56" t="s">
        <v>119</v>
      </c>
      <c r="AN57" s="56"/>
      <c r="AO57" s="56" t="s">
        <v>119</v>
      </c>
    </row>
    <row r="58" spans="1:41" ht="24.95" customHeight="1" x14ac:dyDescent="0.25">
      <c r="A58" s="12" t="str">
        <f>tab_AUXILIAR[[#This Row],[N.º]]</f>
        <v>2.11</v>
      </c>
      <c r="B58" s="105" t="str">
        <f>IF(L58="X","NÃO APLICÁVEL - "&amp;tab_AUXILIAR[[#This Row],[QUESTÃO]],tab_AUXILIAR[[#This Row],[QUESTÃO]])</f>
        <v>A fixação do preço base encontra-se fundamentada?</v>
      </c>
      <c r="C58" s="106"/>
      <c r="D58" s="5"/>
      <c r="E58" s="95" t="s">
        <v>82</v>
      </c>
      <c r="G58" s="19" t="str">
        <f>IF($C$27="","",IF(VLOOKUP(A58,tab_AUXILIAR[],N58,FALSE)=0,"-",VLOOKUP(A58,tab_AUXILIAR[],N58,FALSE)))</f>
        <v/>
      </c>
      <c r="I58" s="15"/>
      <c r="J58" s="79"/>
      <c r="L58" s="33" t="str">
        <f>IF(ISERROR(VLOOKUP(A58,tab_AUXILIAR[],M58,FALSE)=TRUE),"",VLOOKUP(A58,tab_AUXILIAR[],M58,FALSE))</f>
        <v/>
      </c>
      <c r="M58" s="33" t="e">
        <f t="shared" si="6"/>
        <v>#N/A</v>
      </c>
      <c r="N58" s="33" t="e">
        <f t="shared" si="4"/>
        <v>#N/A</v>
      </c>
      <c r="O58" s="33">
        <f t="shared" si="7"/>
        <v>1</v>
      </c>
      <c r="P58" s="35"/>
      <c r="Q58" s="47" t="s">
        <v>230</v>
      </c>
      <c r="R58" s="48" t="s">
        <v>42</v>
      </c>
      <c r="S58" s="49" t="s">
        <v>120</v>
      </c>
      <c r="T58" s="56"/>
      <c r="U58" s="56" t="s">
        <v>120</v>
      </c>
      <c r="V58" s="56"/>
      <c r="W58" s="56" t="s">
        <v>120</v>
      </c>
      <c r="X58" s="56"/>
      <c r="Y58" s="56" t="s">
        <v>120</v>
      </c>
      <c r="Z58" s="56"/>
      <c r="AA58" s="56" t="s">
        <v>120</v>
      </c>
      <c r="AB58" s="56"/>
      <c r="AC58" s="56" t="s">
        <v>120</v>
      </c>
      <c r="AD58" s="56"/>
      <c r="AE58" s="56" t="s">
        <v>120</v>
      </c>
      <c r="AF58" s="56"/>
      <c r="AG58" s="56" t="s">
        <v>120</v>
      </c>
      <c r="AH58" s="56"/>
      <c r="AI58" s="56" t="s">
        <v>120</v>
      </c>
      <c r="AJ58" s="56"/>
      <c r="AK58" s="56" t="s">
        <v>120</v>
      </c>
      <c r="AL58" s="56"/>
      <c r="AM58" s="56" t="s">
        <v>120</v>
      </c>
      <c r="AN58" s="56"/>
      <c r="AO58" s="56" t="s">
        <v>120</v>
      </c>
    </row>
    <row r="59" spans="1:41" ht="35.1" customHeight="1" x14ac:dyDescent="0.25">
      <c r="A59" s="12" t="str">
        <f>tab_AUXILIAR[[#This Row],[N.º]]</f>
        <v>2.12</v>
      </c>
      <c r="B59" s="105" t="str">
        <f>IF(L59="X","NÃO APLICÁVEL - "&amp;tab_AUXILIAR[[#This Row],[QUESTÃO]],tab_AUXILIAR[[#This Row],[QUESTÃO]])</f>
        <v>O preço base respeita os limites de valor até aos quais pode ser utilizado o tipo de procedimento em causa e os limites máximos de autorização da despesa, se aplicáveis?</v>
      </c>
      <c r="C59" s="106"/>
      <c r="D59" s="5"/>
      <c r="E59" s="95" t="s">
        <v>82</v>
      </c>
      <c r="G59" s="19" t="str">
        <f>IF($C$27="","",IF(VLOOKUP(A59,tab_AUXILIAR[],N59,FALSE)=0,"-",VLOOKUP(A59,tab_AUXILIAR[],N59,FALSE)))</f>
        <v/>
      </c>
      <c r="I59" s="15"/>
      <c r="J59" s="79"/>
      <c r="L59" s="33" t="str">
        <f>IF(ISERROR(VLOOKUP(A59,tab_AUXILIAR[],M59,FALSE)=TRUE),"",VLOOKUP(A59,tab_AUXILIAR[],M59,FALSE))</f>
        <v/>
      </c>
      <c r="M59" s="33" t="e">
        <f t="shared" si="6"/>
        <v>#N/A</v>
      </c>
      <c r="N59" s="33" t="e">
        <f t="shared" si="4"/>
        <v>#N/A</v>
      </c>
      <c r="O59" s="33">
        <f t="shared" si="7"/>
        <v>1</v>
      </c>
      <c r="P59" s="35"/>
      <c r="Q59" s="47" t="s">
        <v>231</v>
      </c>
      <c r="R59" s="48" t="s">
        <v>84</v>
      </c>
      <c r="S59" s="49" t="s">
        <v>115</v>
      </c>
      <c r="T59" s="56"/>
      <c r="U59" s="56" t="s">
        <v>115</v>
      </c>
      <c r="V59" s="56" t="s">
        <v>149</v>
      </c>
      <c r="W59" s="56"/>
      <c r="X59" s="56"/>
      <c r="Y59" s="56" t="s">
        <v>115</v>
      </c>
      <c r="Z59" s="56"/>
      <c r="AA59" s="56" t="s">
        <v>115</v>
      </c>
      <c r="AB59" s="56"/>
      <c r="AC59" s="56" t="s">
        <v>115</v>
      </c>
      <c r="AD59" s="56"/>
      <c r="AE59" s="56" t="s">
        <v>115</v>
      </c>
      <c r="AF59" s="56"/>
      <c r="AG59" s="56" t="s">
        <v>115</v>
      </c>
      <c r="AH59" s="56"/>
      <c r="AI59" s="56" t="s">
        <v>115</v>
      </c>
      <c r="AJ59" s="56"/>
      <c r="AK59" s="56" t="s">
        <v>115</v>
      </c>
      <c r="AL59" s="56"/>
      <c r="AM59" s="56" t="s">
        <v>115</v>
      </c>
      <c r="AN59" s="56"/>
      <c r="AO59" s="56" t="s">
        <v>115</v>
      </c>
    </row>
    <row r="60" spans="1:41" ht="30" customHeight="1" x14ac:dyDescent="0.25">
      <c r="A60" s="12" t="str">
        <f>tab_AUXILIAR[[#This Row],[N.º]]</f>
        <v>2.13</v>
      </c>
      <c r="B60" s="105" t="str">
        <f>IF(L60="X","NÃO APLICÁVEL - "&amp;tab_AUXILIAR[[#This Row],[QUESTÃO]],tab_AUXILIAR[[#This Row],[QUESTÃO]])</f>
        <v>No caso de se tratar de um acordo-quadro, a fixação do prazo de vigência superior a 4 anos foi devidamente fundamentada?</v>
      </c>
      <c r="C60" s="106"/>
      <c r="D60" s="5"/>
      <c r="E60" s="95" t="s">
        <v>82</v>
      </c>
      <c r="G60" s="19" t="str">
        <f>IF($C$27="","",IF(VLOOKUP(A60,tab_AUXILIAR[],N60,FALSE)=0,"-",VLOOKUP(A60,tab_AUXILIAR[],N60,FALSE)))</f>
        <v/>
      </c>
      <c r="I60" s="15"/>
      <c r="J60" s="79"/>
      <c r="L60" s="33" t="str">
        <f>IF(ISERROR(VLOOKUP(A60,tab_AUXILIAR[],M60,FALSE)=TRUE),"",VLOOKUP(A60,tab_AUXILIAR[],M60,FALSE))</f>
        <v/>
      </c>
      <c r="M60" s="33" t="e">
        <f t="shared" si="6"/>
        <v>#N/A</v>
      </c>
      <c r="N60" s="33" t="e">
        <f t="shared" si="4"/>
        <v>#N/A</v>
      </c>
      <c r="O60" s="33">
        <f t="shared" si="7"/>
        <v>1</v>
      </c>
      <c r="P60" s="35"/>
      <c r="Q60" s="47" t="s">
        <v>232</v>
      </c>
      <c r="R60" s="48" t="s">
        <v>40</v>
      </c>
      <c r="S60" s="49" t="s">
        <v>648</v>
      </c>
      <c r="T60" s="56" t="s">
        <v>149</v>
      </c>
      <c r="U60" s="56"/>
      <c r="V60" s="56" t="s">
        <v>149</v>
      </c>
      <c r="W60" s="56"/>
      <c r="X60" s="56" t="s">
        <v>149</v>
      </c>
      <c r="Y60" s="56"/>
      <c r="Z60" s="56" t="s">
        <v>149</v>
      </c>
      <c r="AA60" s="56"/>
      <c r="AB60" s="56" t="s">
        <v>149</v>
      </c>
      <c r="AC60" s="56"/>
      <c r="AD60" s="56" t="s">
        <v>149</v>
      </c>
      <c r="AE60" s="56"/>
      <c r="AF60" s="56" t="s">
        <v>149</v>
      </c>
      <c r="AG60" s="56"/>
      <c r="AH60" s="56" t="s">
        <v>149</v>
      </c>
      <c r="AI60" s="56"/>
      <c r="AJ60" s="56" t="s">
        <v>149</v>
      </c>
      <c r="AK60" s="56"/>
      <c r="AL60" s="56" t="s">
        <v>149</v>
      </c>
      <c r="AM60" s="56"/>
      <c r="AN60" s="56" t="s">
        <v>149</v>
      </c>
      <c r="AO60" s="56"/>
    </row>
    <row r="61" spans="1:41" ht="51" customHeight="1" x14ac:dyDescent="0.25">
      <c r="A61" s="12" t="str">
        <f>tab_AUXILIAR[[#This Row],[N.º]]</f>
        <v>2.14</v>
      </c>
      <c r="B61" s="105" t="str">
        <f>IF(L61="X","NÃO APLICÁVEL - "&amp;tab_AUXILIAR[[#This Row],[QUESTÃO]],tab_AUXILIAR[[#This Row],[QUESTÃO]])</f>
        <v>Nas peças do procedimento existem referências discriminatórias (nomeadamente fabricante, marcas, patentes ou modelos, proveniência)?</v>
      </c>
      <c r="C61" s="106"/>
      <c r="D61" s="5"/>
      <c r="E61" s="95" t="s">
        <v>82</v>
      </c>
      <c r="G61" s="19" t="str">
        <f>IF($C$27="","",IF(VLOOKUP(A61,tab_AUXILIAR[],N61,FALSE)=0,"-",VLOOKUP(A61,tab_AUXILIAR[],N61,FALSE)))</f>
        <v/>
      </c>
      <c r="I61" s="15"/>
      <c r="J61" s="79"/>
      <c r="L61" s="33" t="str">
        <f>IF(ISERROR(VLOOKUP(A61,tab_AUXILIAR[],M61,FALSE)=TRUE),"",VLOOKUP(A61,tab_AUXILIAR[],M61,FALSE))</f>
        <v/>
      </c>
      <c r="M61" s="33" t="e">
        <f t="shared" si="6"/>
        <v>#N/A</v>
      </c>
      <c r="N61" s="33" t="e">
        <f t="shared" si="4"/>
        <v>#N/A</v>
      </c>
      <c r="O61" s="33">
        <f t="shared" si="7"/>
        <v>1</v>
      </c>
      <c r="P61" s="35"/>
      <c r="Q61" s="47" t="s">
        <v>233</v>
      </c>
      <c r="R61" s="48" t="s">
        <v>65</v>
      </c>
      <c r="S61" s="49" t="s">
        <v>235</v>
      </c>
      <c r="T61" s="56"/>
      <c r="U61" s="56" t="s">
        <v>235</v>
      </c>
      <c r="V61" s="56" t="s">
        <v>149</v>
      </c>
      <c r="W61" s="56"/>
      <c r="X61" s="56"/>
      <c r="Y61" s="56" t="s">
        <v>235</v>
      </c>
      <c r="Z61" s="56"/>
      <c r="AA61" s="56" t="s">
        <v>235</v>
      </c>
      <c r="AB61" s="56"/>
      <c r="AC61" s="56" t="s">
        <v>235</v>
      </c>
      <c r="AD61" s="56"/>
      <c r="AE61" s="56" t="s">
        <v>235</v>
      </c>
      <c r="AF61" s="56"/>
      <c r="AG61" s="56" t="s">
        <v>235</v>
      </c>
      <c r="AH61" s="56"/>
      <c r="AI61" s="56" t="s">
        <v>235</v>
      </c>
      <c r="AJ61" s="56"/>
      <c r="AK61" s="56" t="s">
        <v>235</v>
      </c>
      <c r="AL61" s="56"/>
      <c r="AM61" s="56" t="s">
        <v>235</v>
      </c>
      <c r="AN61" s="56"/>
      <c r="AO61" s="56" t="s">
        <v>235</v>
      </c>
    </row>
    <row r="62" spans="1:41" ht="38.25" customHeight="1" x14ac:dyDescent="0.25">
      <c r="A62" s="12" t="str">
        <f>tab_AUXILIAR[[#This Row],[N.º]]</f>
        <v>2.15</v>
      </c>
      <c r="B62" s="105" t="str">
        <f>IF(L62="X","NÃO APLICÁVEL - "&amp;tab_AUXILIAR[[#This Row],[QUESTÃO]],tab_AUXILIAR[[#This Row],[QUESTÃO]])</f>
        <v>O critério de adjudicação, respetivos fatores e subfatores, são conformes com a legislação europeia/nacional aplicável e foram os únicos aplicados em sede de apreciação das propostas?</v>
      </c>
      <c r="C62" s="106"/>
      <c r="D62" s="5"/>
      <c r="E62" s="95" t="s">
        <v>82</v>
      </c>
      <c r="G62" s="19" t="str">
        <f>IF($C$27="","",IF(VLOOKUP(A62,tab_AUXILIAR[],N62,FALSE)=0,"-",VLOOKUP(A62,tab_AUXILIAR[],N62,FALSE)))</f>
        <v/>
      </c>
      <c r="I62" s="15"/>
      <c r="J62" s="79"/>
      <c r="L62" s="33" t="str">
        <f>IF(ISERROR(VLOOKUP(A62,tab_AUXILIAR[],M62,FALSE)=TRUE),"",VLOOKUP(A62,tab_AUXILIAR[],M62,FALSE))</f>
        <v/>
      </c>
      <c r="M62" s="33" t="e">
        <f t="shared" si="6"/>
        <v>#N/A</v>
      </c>
      <c r="N62" s="33" t="e">
        <f t="shared" si="4"/>
        <v>#N/A</v>
      </c>
      <c r="O62" s="33">
        <f t="shared" si="7"/>
        <v>1</v>
      </c>
      <c r="P62" s="35"/>
      <c r="Q62" s="47" t="s">
        <v>234</v>
      </c>
      <c r="R62" s="48" t="s">
        <v>80</v>
      </c>
      <c r="S62" s="49" t="s">
        <v>649</v>
      </c>
      <c r="T62" s="56" t="s">
        <v>149</v>
      </c>
      <c r="U62" s="56"/>
      <c r="V62" s="56" t="s">
        <v>149</v>
      </c>
      <c r="W62" s="56"/>
      <c r="X62" s="56"/>
      <c r="Y62" s="56" t="s">
        <v>117</v>
      </c>
      <c r="Z62" s="56"/>
      <c r="AA62" s="56" t="s">
        <v>117</v>
      </c>
      <c r="AB62" s="56"/>
      <c r="AC62" s="56" t="s">
        <v>117</v>
      </c>
      <c r="AD62" s="56"/>
      <c r="AE62" s="56" t="s">
        <v>237</v>
      </c>
      <c r="AF62" s="56"/>
      <c r="AG62" s="56" t="s">
        <v>117</v>
      </c>
      <c r="AH62" s="56"/>
      <c r="AI62" s="56" t="s">
        <v>117</v>
      </c>
      <c r="AJ62" s="56"/>
      <c r="AK62" s="56" t="s">
        <v>117</v>
      </c>
      <c r="AL62" s="56"/>
      <c r="AM62" s="56" t="s">
        <v>117</v>
      </c>
      <c r="AN62" s="56"/>
      <c r="AO62" s="56" t="s">
        <v>117</v>
      </c>
    </row>
    <row r="63" spans="1:41" ht="36" customHeight="1" x14ac:dyDescent="0.25">
      <c r="A63" s="12" t="str">
        <f>tab_AUXILIAR[[#This Row],[N.º]]</f>
        <v>2.16</v>
      </c>
      <c r="B63" s="105" t="str">
        <f>IF(L63="X","NÃO APLICÁVEL - "&amp;tab_AUXILIAR[[#This Row],[QUESTÃO]],tab_AUXILIAR[[#This Row],[QUESTÃO]])</f>
        <v xml:space="preserve">O critério de adjudicação e respetivos fatores e subfatores encontram-se devidamente explicitados nas peças do procedimento? </v>
      </c>
      <c r="C63" s="106"/>
      <c r="D63" s="5"/>
      <c r="E63" s="95" t="s">
        <v>82</v>
      </c>
      <c r="G63" s="19" t="str">
        <f>IF($C$27="","",IF(VLOOKUP(A63,tab_AUXILIAR[],N63,FALSE)=0,"-",VLOOKUP(A63,tab_AUXILIAR[],N63,FALSE)))</f>
        <v/>
      </c>
      <c r="I63" s="15"/>
      <c r="J63" s="79"/>
      <c r="L63" s="33" t="str">
        <f>IF(ISERROR(VLOOKUP(A63,tab_AUXILIAR[],M63,FALSE)=TRUE),"",VLOOKUP(A63,tab_AUXILIAR[],M63,FALSE))</f>
        <v/>
      </c>
      <c r="M63" s="33" t="e">
        <f t="shared" si="6"/>
        <v>#N/A</v>
      </c>
      <c r="N63" s="33" t="e">
        <f t="shared" si="4"/>
        <v>#N/A</v>
      </c>
      <c r="O63" s="33">
        <f t="shared" si="7"/>
        <v>1</v>
      </c>
      <c r="P63" s="35"/>
      <c r="Q63" s="47" t="s">
        <v>236</v>
      </c>
      <c r="R63" s="48" t="s">
        <v>81</v>
      </c>
      <c r="S63" s="49" t="s">
        <v>650</v>
      </c>
      <c r="T63" s="56" t="s">
        <v>149</v>
      </c>
      <c r="U63" s="56"/>
      <c r="V63" s="56" t="s">
        <v>149</v>
      </c>
      <c r="W63" s="56"/>
      <c r="X63" s="56"/>
      <c r="Y63" s="56" t="s">
        <v>239</v>
      </c>
      <c r="Z63" s="56"/>
      <c r="AA63" s="56" t="s">
        <v>240</v>
      </c>
      <c r="AB63" s="56"/>
      <c r="AC63" s="56" t="s">
        <v>240</v>
      </c>
      <c r="AD63" s="56"/>
      <c r="AE63" s="56" t="s">
        <v>484</v>
      </c>
      <c r="AF63" s="56"/>
      <c r="AG63" s="56" t="s">
        <v>241</v>
      </c>
      <c r="AH63" s="56"/>
      <c r="AI63" s="56" t="s">
        <v>241</v>
      </c>
      <c r="AJ63" s="56"/>
      <c r="AK63" s="56" t="s">
        <v>242</v>
      </c>
      <c r="AL63" s="56"/>
      <c r="AM63" s="56" t="s">
        <v>243</v>
      </c>
      <c r="AN63" s="56"/>
      <c r="AO63" s="56" t="s">
        <v>244</v>
      </c>
    </row>
    <row r="64" spans="1:41" ht="62.45" customHeight="1" x14ac:dyDescent="0.25">
      <c r="A64" s="12" t="str">
        <f>tab_AUXILIAR[[#This Row],[N.º]]</f>
        <v>2.17</v>
      </c>
      <c r="B64" s="105" t="str">
        <f>IF(L64="X","NÃO APLICÁVEL - "&amp;tab_AUXILIAR[[#This Row],[QUESTÃO]],tab_AUXILIAR[[#This Row],[QUESTÃO]])</f>
        <v>Até 21.06.2021
A modalidade do critério de adjudicação (proposta economicamente mais vantajosa) adotado foi o da melhor relação qualidade-preço (na modalidade multifator) ou o do preço mais baixo (na modalidade monofator)?</v>
      </c>
      <c r="C64" s="106"/>
      <c r="D64" s="5"/>
      <c r="E64" s="95" t="s">
        <v>82</v>
      </c>
      <c r="G64" s="19" t="str">
        <f>IF($C$27="","",IF(VLOOKUP(A64,tab_AUXILIAR[],N64,FALSE)=0,"-",VLOOKUP(A64,tab_AUXILIAR[],N64,FALSE)))</f>
        <v/>
      </c>
      <c r="I64" s="15"/>
      <c r="J64" s="79"/>
      <c r="L64" s="33" t="str">
        <f>IF(ISERROR(VLOOKUP(A64,tab_AUXILIAR[],M64,FALSE)=TRUE),"",VLOOKUP(A64,tab_AUXILIAR[],M64,FALSE))</f>
        <v/>
      </c>
      <c r="M64" s="33" t="e">
        <f t="shared" si="6"/>
        <v>#N/A</v>
      </c>
      <c r="N64" s="33" t="e">
        <f t="shared" si="4"/>
        <v>#N/A</v>
      </c>
      <c r="O64" s="33">
        <f t="shared" si="7"/>
        <v>1</v>
      </c>
      <c r="P64" s="35"/>
      <c r="Q64" s="47" t="s">
        <v>238</v>
      </c>
      <c r="R64" s="48" t="s">
        <v>246</v>
      </c>
      <c r="S64" s="49" t="s">
        <v>651</v>
      </c>
      <c r="T64" s="56" t="s">
        <v>149</v>
      </c>
      <c r="U64" s="56"/>
      <c r="V64" s="56" t="s">
        <v>149</v>
      </c>
      <c r="W64" s="56"/>
      <c r="X64" s="56"/>
      <c r="Y64" s="56" t="s">
        <v>247</v>
      </c>
      <c r="Z64" s="56"/>
      <c r="AA64" s="56" t="s">
        <v>247</v>
      </c>
      <c r="AB64" s="56"/>
      <c r="AC64" s="56" t="s">
        <v>247</v>
      </c>
      <c r="AD64" s="56"/>
      <c r="AE64" s="56" t="s">
        <v>248</v>
      </c>
      <c r="AF64" s="56"/>
      <c r="AG64" s="56" t="s">
        <v>247</v>
      </c>
      <c r="AH64" s="56"/>
      <c r="AI64" s="56" t="s">
        <v>247</v>
      </c>
      <c r="AJ64" s="56"/>
      <c r="AK64" s="56" t="s">
        <v>247</v>
      </c>
      <c r="AL64" s="56"/>
      <c r="AM64" s="56" t="s">
        <v>247</v>
      </c>
      <c r="AN64" s="56"/>
      <c r="AO64" s="56" t="s">
        <v>247</v>
      </c>
    </row>
    <row r="65" spans="1:41" ht="56.25" customHeight="1" x14ac:dyDescent="0.25">
      <c r="A65" s="12" t="str">
        <f>tab_AUXILIAR[[#This Row],[N.º]]</f>
        <v>2.18</v>
      </c>
      <c r="B65" s="105" t="str">
        <f>IF(L65="X","NÃO APLICÁVEL - "&amp;tab_AUXILIAR[[#This Row],[QUESTÃO]],tab_AUXILIAR[[#This Row],[QUESTÃO]])</f>
        <v>Até 21.06.2021
No caso de o critério de adjudicação não incluir como fator o preço ou custo das propostas, essa opção encontra-se devidamente fundamentada (designadamente na decisão de contratar e/ou na decisão de aprovação das peças procedimentais)?</v>
      </c>
      <c r="C65" s="106"/>
      <c r="D65" s="5"/>
      <c r="E65" s="95" t="s">
        <v>82</v>
      </c>
      <c r="G65" s="19" t="str">
        <f>IF($C$27="","",IF(VLOOKUP(A65,tab_AUXILIAR[],N65,FALSE)=0,"-",VLOOKUP(A65,tab_AUXILIAR[],N65,FALSE)))</f>
        <v/>
      </c>
      <c r="I65" s="15"/>
      <c r="J65" s="79"/>
      <c r="L65" s="33" t="str">
        <f>IF(ISERROR(VLOOKUP(A65,tab_AUXILIAR[],M65,FALSE)=TRUE),"",VLOOKUP(A65,tab_AUXILIAR[],M65,FALSE))</f>
        <v/>
      </c>
      <c r="M65" s="33" t="e">
        <f t="shared" si="6"/>
        <v>#N/A</v>
      </c>
      <c r="N65" s="33" t="e">
        <f t="shared" si="4"/>
        <v>#N/A</v>
      </c>
      <c r="O65" s="33">
        <f t="shared" ref="O65:O72" si="8">IF(L65="X",0,IF(E65="Selecionar resposta",1,0))</f>
        <v>1</v>
      </c>
      <c r="P65" s="35"/>
      <c r="Q65" s="47" t="s">
        <v>245</v>
      </c>
      <c r="R65" s="48" t="s">
        <v>250</v>
      </c>
      <c r="S65" s="49" t="s">
        <v>118</v>
      </c>
      <c r="T65" s="56" t="s">
        <v>149</v>
      </c>
      <c r="U65" s="56"/>
      <c r="V65" s="56" t="s">
        <v>149</v>
      </c>
      <c r="W65" s="56"/>
      <c r="X65" s="56"/>
      <c r="Y65" s="56" t="s">
        <v>118</v>
      </c>
      <c r="Z65" s="56"/>
      <c r="AA65" s="56" t="s">
        <v>118</v>
      </c>
      <c r="AB65" s="56"/>
      <c r="AC65" s="56" t="s">
        <v>118</v>
      </c>
      <c r="AD65" s="56" t="s">
        <v>149</v>
      </c>
      <c r="AE65" s="56"/>
      <c r="AF65" s="56"/>
      <c r="AG65" s="56" t="s">
        <v>118</v>
      </c>
      <c r="AH65" s="56"/>
      <c r="AI65" s="56" t="s">
        <v>118</v>
      </c>
      <c r="AJ65" s="56"/>
      <c r="AK65" s="56" t="s">
        <v>118</v>
      </c>
      <c r="AL65" s="56"/>
      <c r="AM65" s="56" t="s">
        <v>118</v>
      </c>
      <c r="AN65" s="56"/>
      <c r="AO65" s="56" t="s">
        <v>118</v>
      </c>
    </row>
    <row r="66" spans="1:41" ht="67.5" customHeight="1" x14ac:dyDescent="0.25">
      <c r="A66" s="12" t="str">
        <f>tab_AUXILIAR[[#This Row],[N.º]]</f>
        <v>2.19</v>
      </c>
      <c r="B66" s="105" t="str">
        <f>IF(L66="X","NÃO APLICÁVEL - "&amp;tab_AUXILIAR[[#This Row],[QUESTÃO]],tab_AUXILIAR[[#This Row],[QUESTÃO]])</f>
        <v>A partir de 21.06.2021
Caso a modalidade do critério de adjudicação (proposta economicamente mais vantajosa) tenha sido a monofator e o aspeto da execução do contrato a celebrar submetido à concorrência não possua natureza quantitativa, foi elaborada uma grelha de avaliação das propostas (com exceção da consulta prévia, em que esta grelha não é exigida)?</v>
      </c>
      <c r="C66" s="106"/>
      <c r="D66" s="5"/>
      <c r="E66" s="95" t="s">
        <v>82</v>
      </c>
      <c r="G66" s="19" t="str">
        <f>IF($C$27="","",IF(VLOOKUP(A66,tab_AUXILIAR[],N66,FALSE)=0,"-",VLOOKUP(A66,tab_AUXILIAR[],N66,FALSE)))</f>
        <v/>
      </c>
      <c r="I66" s="15"/>
      <c r="J66" s="79"/>
      <c r="L66" s="33" t="str">
        <f>IF(ISERROR(VLOOKUP(A66,tab_AUXILIAR[],M66,FALSE)=TRUE),"",VLOOKUP(A66,tab_AUXILIAR[],M66,FALSE))</f>
        <v/>
      </c>
      <c r="M66" s="33" t="e">
        <f t="shared" si="6"/>
        <v>#N/A</v>
      </c>
      <c r="N66" s="33" t="e">
        <f t="shared" si="4"/>
        <v>#N/A</v>
      </c>
      <c r="O66" s="33">
        <f t="shared" si="8"/>
        <v>1</v>
      </c>
      <c r="P66" s="35"/>
      <c r="Q66" s="47" t="s">
        <v>249</v>
      </c>
      <c r="R66" s="48" t="s">
        <v>252</v>
      </c>
      <c r="S66" s="49" t="s">
        <v>652</v>
      </c>
      <c r="T66" s="56" t="s">
        <v>149</v>
      </c>
      <c r="U66" s="56"/>
      <c r="V66" s="56" t="s">
        <v>149</v>
      </c>
      <c r="W66" s="56"/>
      <c r="X66" s="56" t="s">
        <v>149</v>
      </c>
      <c r="Y66" s="56" t="s">
        <v>253</v>
      </c>
      <c r="Z66" s="56"/>
      <c r="AA66" s="56" t="s">
        <v>254</v>
      </c>
      <c r="AB66" s="56"/>
      <c r="AC66" s="56" t="s">
        <v>254</v>
      </c>
      <c r="AD66" s="56"/>
      <c r="AE66" s="56" t="s">
        <v>255</v>
      </c>
      <c r="AF66" s="56"/>
      <c r="AG66" s="56" t="s">
        <v>254</v>
      </c>
      <c r="AH66" s="56"/>
      <c r="AI66" s="56" t="s">
        <v>254</v>
      </c>
      <c r="AJ66" s="56"/>
      <c r="AK66" s="56" t="s">
        <v>254</v>
      </c>
      <c r="AL66" s="56"/>
      <c r="AM66" s="56" t="s">
        <v>254</v>
      </c>
      <c r="AN66" s="56"/>
      <c r="AO66" s="56" t="s">
        <v>254</v>
      </c>
    </row>
    <row r="67" spans="1:41" ht="57" customHeight="1" x14ac:dyDescent="0.25">
      <c r="A67" s="12" t="str">
        <f>tab_AUXILIAR[[#This Row],[N.º]]</f>
        <v>2.20</v>
      </c>
      <c r="B67" s="105" t="str">
        <f>IF(L67="X","NÃO APLICÁVEL - "&amp;tab_AUXILIAR[[#This Row],[QUESTÃO]],tab_AUXILIAR[[#This Row],[QUESTÃO]])</f>
        <v>A partir de 21.06.2021
Caso a modalidade do critério de adjudicação (proposta economicamente mais vantajosa) tenha sido a multifator, foi elaborado um modelo de avaliação das propostas (com exceção da consulta prévia, em que este modelo não é exigido)?</v>
      </c>
      <c r="C67" s="106"/>
      <c r="D67" s="5"/>
      <c r="E67" s="95" t="s">
        <v>82</v>
      </c>
      <c r="G67" s="19" t="str">
        <f>IF($C$27="","",IF(VLOOKUP(A67,tab_AUXILIAR[],N67,FALSE)=0,"-",VLOOKUP(A67,tab_AUXILIAR[],N67,FALSE)))</f>
        <v/>
      </c>
      <c r="I67" s="15"/>
      <c r="J67" s="79"/>
      <c r="L67" s="33" t="str">
        <f>IF(ISERROR(VLOOKUP(A67,tab_AUXILIAR[],M67,FALSE)=TRUE),"",VLOOKUP(A67,tab_AUXILIAR[],M67,FALSE))</f>
        <v/>
      </c>
      <c r="M67" s="33" t="e">
        <f t="shared" si="6"/>
        <v>#N/A</v>
      </c>
      <c r="N67" s="33" t="e">
        <f t="shared" si="4"/>
        <v>#N/A</v>
      </c>
      <c r="O67" s="33">
        <f t="shared" si="8"/>
        <v>1</v>
      </c>
      <c r="P67" s="35"/>
      <c r="Q67" s="47" t="s">
        <v>251</v>
      </c>
      <c r="R67" s="48" t="s">
        <v>257</v>
      </c>
      <c r="S67" s="49" t="s">
        <v>653</v>
      </c>
      <c r="T67" s="56" t="s">
        <v>149</v>
      </c>
      <c r="U67" s="56"/>
      <c r="V67" s="56" t="s">
        <v>149</v>
      </c>
      <c r="W67" s="56"/>
      <c r="X67" s="56" t="s">
        <v>149</v>
      </c>
      <c r="Y67" s="56" t="s">
        <v>258</v>
      </c>
      <c r="Z67" s="56"/>
      <c r="AA67" s="56" t="s">
        <v>259</v>
      </c>
      <c r="AB67" s="56"/>
      <c r="AC67" s="56" t="s">
        <v>259</v>
      </c>
      <c r="AD67" s="56" t="s">
        <v>149</v>
      </c>
      <c r="AE67" s="56"/>
      <c r="AF67" s="56"/>
      <c r="AG67" s="56" t="s">
        <v>259</v>
      </c>
      <c r="AH67" s="56"/>
      <c r="AI67" s="56" t="s">
        <v>259</v>
      </c>
      <c r="AJ67" s="56"/>
      <c r="AK67" s="56" t="s">
        <v>259</v>
      </c>
      <c r="AL67" s="56"/>
      <c r="AM67" s="56" t="s">
        <v>259</v>
      </c>
      <c r="AN67" s="56"/>
      <c r="AO67" s="56" t="s">
        <v>259</v>
      </c>
    </row>
    <row r="68" spans="1:41" ht="29.25" customHeight="1" x14ac:dyDescent="0.25">
      <c r="A68" s="12" t="str">
        <f>tab_AUXILIAR[[#This Row],[N.º]]</f>
        <v>2.21</v>
      </c>
      <c r="B68" s="105" t="str">
        <f>IF(L68="X","NÃO APLICÁVEL - "&amp;tab_AUXILIAR[[#This Row],[QUESTÃO]],tab_AUXILIAR[[#This Row],[QUESTÃO]])</f>
        <v>O modelo de avaliação encontra-se em conformidade com as exigências legais aplicáveis?</v>
      </c>
      <c r="C68" s="106"/>
      <c r="D68" s="5"/>
      <c r="E68" s="95" t="s">
        <v>82</v>
      </c>
      <c r="G68" s="19" t="str">
        <f>IF($C$27="","",IF(VLOOKUP(A68,tab_AUXILIAR[],N68,FALSE)=0,"-",VLOOKUP(A68,tab_AUXILIAR[],N68,FALSE)))</f>
        <v/>
      </c>
      <c r="I68" s="15"/>
      <c r="J68" s="79"/>
      <c r="L68" s="33" t="str">
        <f>IF(ISERROR(VLOOKUP(A68,tab_AUXILIAR[],M68,FALSE)=TRUE),"",VLOOKUP(A68,tab_AUXILIAR[],M68,FALSE))</f>
        <v/>
      </c>
      <c r="M68" s="33" t="e">
        <f t="shared" si="6"/>
        <v>#N/A</v>
      </c>
      <c r="N68" s="33" t="e">
        <f t="shared" si="4"/>
        <v>#N/A</v>
      </c>
      <c r="O68" s="33">
        <f t="shared" si="8"/>
        <v>1</v>
      </c>
      <c r="P68" s="35"/>
      <c r="Q68" s="47" t="s">
        <v>256</v>
      </c>
      <c r="R68" s="48" t="s">
        <v>261</v>
      </c>
      <c r="S68" s="49" t="s">
        <v>654</v>
      </c>
      <c r="T68" s="56" t="s">
        <v>149</v>
      </c>
      <c r="U68" s="56"/>
      <c r="V68" s="56" t="s">
        <v>149</v>
      </c>
      <c r="W68" s="56"/>
      <c r="X68" s="56" t="s">
        <v>149</v>
      </c>
      <c r="Y68" s="56"/>
      <c r="Z68" s="56"/>
      <c r="AA68" s="56" t="s">
        <v>262</v>
      </c>
      <c r="AB68" s="56"/>
      <c r="AC68" s="56" t="s">
        <v>262</v>
      </c>
      <c r="AD68" s="56" t="s">
        <v>149</v>
      </c>
      <c r="AE68" s="56"/>
      <c r="AF68" s="56"/>
      <c r="AG68" s="56" t="s">
        <v>263</v>
      </c>
      <c r="AH68" s="56"/>
      <c r="AI68" s="56" t="s">
        <v>263</v>
      </c>
      <c r="AJ68" s="56"/>
      <c r="AK68" s="56" t="s">
        <v>264</v>
      </c>
      <c r="AL68" s="56"/>
      <c r="AM68" s="56" t="s">
        <v>265</v>
      </c>
      <c r="AN68" s="56"/>
      <c r="AO68" s="56" t="s">
        <v>266</v>
      </c>
    </row>
    <row r="69" spans="1:41" ht="35.25" customHeight="1" x14ac:dyDescent="0.25">
      <c r="A69" s="12" t="str">
        <f>tab_AUXILIAR[[#This Row],[N.º]]</f>
        <v>2.22</v>
      </c>
      <c r="B69" s="105" t="str">
        <f>IF(L69="X","NÃO APLICÁVEL - "&amp;tab_AUXILIAR[[#This Row],[QUESTÃO]],tab_AUXILIAR[[#This Row],[QUESTÃO]])</f>
        <v>No caso de os custos do ciclo terem sido submetidos à concorrência, o programa do procedimento ou o convite indicam a metodologia que será utilizada para os calcular?</v>
      </c>
      <c r="C69" s="106"/>
      <c r="D69" s="5"/>
      <c r="E69" s="95" t="s">
        <v>82</v>
      </c>
      <c r="G69" s="19" t="str">
        <f>IF($C$27="","",IF(VLOOKUP(A69,tab_AUXILIAR[],N69,FALSE)=0,"-",VLOOKUP(A69,tab_AUXILIAR[],N69,FALSE)))</f>
        <v/>
      </c>
      <c r="I69" s="15"/>
      <c r="J69" s="79"/>
      <c r="L69" s="33" t="str">
        <f>IF(ISERROR(VLOOKUP(A69,tab_AUXILIAR[],M69,FALSE)=TRUE),"",VLOOKUP(A69,tab_AUXILIAR[],M69,FALSE))</f>
        <v/>
      </c>
      <c r="M69" s="33" t="e">
        <f t="shared" si="6"/>
        <v>#N/A</v>
      </c>
      <c r="N69" s="33" t="e">
        <f t="shared" si="4"/>
        <v>#N/A</v>
      </c>
      <c r="O69" s="33">
        <f t="shared" si="8"/>
        <v>1</v>
      </c>
      <c r="P69" s="35"/>
      <c r="Q69" s="47" t="s">
        <v>260</v>
      </c>
      <c r="R69" s="48" t="s">
        <v>64</v>
      </c>
      <c r="S69" s="49" t="s">
        <v>655</v>
      </c>
      <c r="T69" s="56" t="s">
        <v>149</v>
      </c>
      <c r="U69" s="56"/>
      <c r="V69" s="56" t="s">
        <v>149</v>
      </c>
      <c r="W69" s="56"/>
      <c r="X69" s="56"/>
      <c r="Y69" s="56" t="s">
        <v>121</v>
      </c>
      <c r="Z69" s="56"/>
      <c r="AA69" s="56" t="s">
        <v>121</v>
      </c>
      <c r="AB69" s="56"/>
      <c r="AC69" s="56" t="s">
        <v>121</v>
      </c>
      <c r="AD69" s="56"/>
      <c r="AE69" s="56" t="s">
        <v>121</v>
      </c>
      <c r="AF69" s="56"/>
      <c r="AG69" s="56" t="s">
        <v>121</v>
      </c>
      <c r="AH69" s="56"/>
      <c r="AI69" s="56" t="s">
        <v>121</v>
      </c>
      <c r="AJ69" s="56"/>
      <c r="AK69" s="56" t="s">
        <v>121</v>
      </c>
      <c r="AL69" s="56"/>
      <c r="AM69" s="56" t="s">
        <v>121</v>
      </c>
      <c r="AN69" s="56"/>
      <c r="AO69" s="56" t="s">
        <v>121</v>
      </c>
    </row>
    <row r="70" spans="1:41" ht="35.1" customHeight="1" x14ac:dyDescent="0.25">
      <c r="A70" s="12" t="str">
        <f>tab_AUXILIAR[[#This Row],[N.º]]</f>
        <v>2.23</v>
      </c>
      <c r="B70" s="105" t="str">
        <f>IF(L70="X","NÃO APLICÁVEL - "&amp;tab_AUXILIAR[[#This Row],[QUESTÃO]],tab_AUXILIAR[[#This Row],[QUESTÃO]])</f>
        <v>O adjudicatário prestou a qualquer título, direta ou indiretamente assessoria ou apoio técnico, na preparação e elaboração das peças do procedimento?</v>
      </c>
      <c r="C70" s="106"/>
      <c r="D70" s="5"/>
      <c r="E70" s="95" t="s">
        <v>82</v>
      </c>
      <c r="G70" s="19" t="str">
        <f>IF($C$27="","",IF(VLOOKUP(A70,tab_AUXILIAR[],N70,FALSE)=0,"-",VLOOKUP(A70,tab_AUXILIAR[],N70,FALSE)))</f>
        <v/>
      </c>
      <c r="I70" s="15"/>
      <c r="J70" s="79"/>
      <c r="L70" s="33" t="str">
        <f>IF(ISERROR(VLOOKUP(A70,tab_AUXILIAR[],M70,FALSE)=TRUE),"",VLOOKUP(A70,tab_AUXILIAR[],M70,FALSE))</f>
        <v/>
      </c>
      <c r="M70" s="33" t="e">
        <f t="shared" si="6"/>
        <v>#N/A</v>
      </c>
      <c r="N70" s="33" t="e">
        <f t="shared" si="4"/>
        <v>#N/A</v>
      </c>
      <c r="O70" s="33">
        <f t="shared" si="8"/>
        <v>1</v>
      </c>
      <c r="P70" s="35"/>
      <c r="Q70" s="47" t="s">
        <v>267</v>
      </c>
      <c r="R70" s="48" t="s">
        <v>90</v>
      </c>
      <c r="S70" s="49" t="s">
        <v>124</v>
      </c>
      <c r="T70" s="56"/>
      <c r="U70" s="56" t="s">
        <v>124</v>
      </c>
      <c r="V70" s="56"/>
      <c r="W70" s="56" t="s">
        <v>124</v>
      </c>
      <c r="X70" s="56"/>
      <c r="Y70" s="56" t="s">
        <v>124</v>
      </c>
      <c r="Z70" s="56"/>
      <c r="AA70" s="56" t="s">
        <v>124</v>
      </c>
      <c r="AB70" s="56"/>
      <c r="AC70" s="56" t="s">
        <v>124</v>
      </c>
      <c r="AD70" s="56"/>
      <c r="AE70" s="56" t="s">
        <v>124</v>
      </c>
      <c r="AF70" s="56"/>
      <c r="AG70" s="56" t="s">
        <v>124</v>
      </c>
      <c r="AH70" s="56"/>
      <c r="AI70" s="56" t="s">
        <v>124</v>
      </c>
      <c r="AJ70" s="56"/>
      <c r="AK70" s="56" t="s">
        <v>124</v>
      </c>
      <c r="AL70" s="56"/>
      <c r="AM70" s="56" t="s">
        <v>124</v>
      </c>
      <c r="AN70" s="56"/>
      <c r="AO70" s="56" t="s">
        <v>124</v>
      </c>
    </row>
    <row r="71" spans="1:41" ht="35.1" customHeight="1" x14ac:dyDescent="0.25">
      <c r="A71" s="12" t="str">
        <f>tab_AUXILIAR[[#This Row],[N.º]]</f>
        <v>2.24</v>
      </c>
      <c r="B71" s="105" t="str">
        <f>IF(L71="X","NÃO APLICÁVEL - "&amp;tab_AUXILIAR[[#This Row],[QUESTÃO]],tab_AUXILIAR[[#This Row],[QUESTÃO]])</f>
        <v>Em caso afirmativo, tal situação conferiu uma situação de vantagem à entidade adjudicatária, falseando as condições normais de concorrência?</v>
      </c>
      <c r="C71" s="106"/>
      <c r="D71" s="5"/>
      <c r="E71" s="95" t="s">
        <v>82</v>
      </c>
      <c r="G71" s="19" t="str">
        <f>IF($C$27="","",IF(VLOOKUP(A71,tab_AUXILIAR[],N71,FALSE)=0,"-",VLOOKUP(A71,tab_AUXILIAR[],N71,FALSE)))</f>
        <v/>
      </c>
      <c r="I71" s="15"/>
      <c r="J71" s="79"/>
      <c r="L71" s="33" t="str">
        <f>IF(ISERROR(VLOOKUP(A71,tab_AUXILIAR[],M71,FALSE)=TRUE),"",VLOOKUP(A71,tab_AUXILIAR[],M71,FALSE))</f>
        <v/>
      </c>
      <c r="M71" s="33" t="e">
        <f t="shared" si="6"/>
        <v>#N/A</v>
      </c>
      <c r="N71" s="33" t="e">
        <f t="shared" si="4"/>
        <v>#N/A</v>
      </c>
      <c r="O71" s="33">
        <f t="shared" si="8"/>
        <v>1</v>
      </c>
      <c r="P71" s="35"/>
      <c r="Q71" s="47" t="s">
        <v>268</v>
      </c>
      <c r="R71" s="48" t="s">
        <v>91</v>
      </c>
      <c r="S71" s="49" t="s">
        <v>124</v>
      </c>
      <c r="T71" s="56"/>
      <c r="U71" s="56" t="s">
        <v>124</v>
      </c>
      <c r="V71" s="56"/>
      <c r="W71" s="56" t="s">
        <v>124</v>
      </c>
      <c r="X71" s="56"/>
      <c r="Y71" s="56" t="s">
        <v>124</v>
      </c>
      <c r="Z71" s="56"/>
      <c r="AA71" s="56" t="s">
        <v>124</v>
      </c>
      <c r="AB71" s="56"/>
      <c r="AC71" s="56" t="s">
        <v>124</v>
      </c>
      <c r="AD71" s="56"/>
      <c r="AE71" s="56" t="s">
        <v>124</v>
      </c>
      <c r="AF71" s="56"/>
      <c r="AG71" s="56" t="s">
        <v>124</v>
      </c>
      <c r="AH71" s="56"/>
      <c r="AI71" s="56" t="s">
        <v>124</v>
      </c>
      <c r="AJ71" s="56"/>
      <c r="AK71" s="56" t="s">
        <v>124</v>
      </c>
      <c r="AL71" s="56"/>
      <c r="AM71" s="56" t="s">
        <v>124</v>
      </c>
      <c r="AN71" s="56"/>
      <c r="AO71" s="56" t="s">
        <v>124</v>
      </c>
    </row>
    <row r="72" spans="1:41" ht="42.75" customHeight="1" x14ac:dyDescent="0.25">
      <c r="A72" s="12" t="str">
        <f>tab_AUXILIAR[[#This Row],[N.º]]</f>
        <v>2.25</v>
      </c>
      <c r="B72" s="105" t="str">
        <f>IF(L72="X","NÃO APLICÁVEL - "&amp;tab_AUXILIAR[[#This Row],[QUESTÃO]],tab_AUXILIAR[[#This Row],[QUESTÃO]])</f>
        <v xml:space="preserve">Os membros do júri/intervenientes no processo de avaliação das propostas assinaram as respetivas declarações de inexistência de conflitos de interesses (anexo XIII do CCP)? </v>
      </c>
      <c r="C72" s="106"/>
      <c r="D72" s="5"/>
      <c r="E72" s="95" t="s">
        <v>82</v>
      </c>
      <c r="G72" s="19" t="str">
        <f>IF($C$27="","",IF(VLOOKUP(A72,tab_AUXILIAR[],N72,FALSE)=0,"-",VLOOKUP(A72,tab_AUXILIAR[],N72,FALSE)))</f>
        <v/>
      </c>
      <c r="I72" s="15"/>
      <c r="J72" s="79"/>
      <c r="L72" s="33" t="str">
        <f>IF(ISERROR(VLOOKUP(A72,tab_AUXILIAR[],M72,FALSE)=TRUE),"",VLOOKUP(A72,tab_AUXILIAR[],M72,FALSE))</f>
        <v/>
      </c>
      <c r="M72" s="33" t="e">
        <f t="shared" si="6"/>
        <v>#N/A</v>
      </c>
      <c r="N72" s="33" t="e">
        <f t="shared" si="4"/>
        <v>#N/A</v>
      </c>
      <c r="O72" s="33">
        <f t="shared" si="8"/>
        <v>1</v>
      </c>
      <c r="P72" s="35"/>
      <c r="Q72" s="47" t="s">
        <v>269</v>
      </c>
      <c r="R72" s="48" t="s">
        <v>270</v>
      </c>
      <c r="S72" s="49" t="s">
        <v>271</v>
      </c>
      <c r="T72" s="56" t="s">
        <v>149</v>
      </c>
      <c r="U72" s="56"/>
      <c r="V72" s="56" t="s">
        <v>149</v>
      </c>
      <c r="W72" s="56"/>
      <c r="X72" s="56"/>
      <c r="Y72" s="56" t="s">
        <v>271</v>
      </c>
      <c r="Z72" s="56"/>
      <c r="AA72" s="56" t="s">
        <v>271</v>
      </c>
      <c r="AB72" s="56"/>
      <c r="AC72" s="56" t="s">
        <v>271</v>
      </c>
      <c r="AD72" s="56" t="s">
        <v>150</v>
      </c>
      <c r="AE72" s="56"/>
      <c r="AF72" s="56"/>
      <c r="AG72" s="56" t="s">
        <v>271</v>
      </c>
      <c r="AH72" s="56"/>
      <c r="AI72" s="56" t="s">
        <v>271</v>
      </c>
      <c r="AJ72" s="56"/>
      <c r="AK72" s="56" t="s">
        <v>271</v>
      </c>
      <c r="AL72" s="56"/>
      <c r="AM72" s="56" t="s">
        <v>271</v>
      </c>
      <c r="AN72" s="56"/>
      <c r="AO72" s="56" t="s">
        <v>271</v>
      </c>
    </row>
    <row r="73" spans="1:41" ht="30" customHeight="1" x14ac:dyDescent="0.25">
      <c r="A73" s="13"/>
      <c r="B73" s="14"/>
      <c r="C73" s="14"/>
      <c r="E73" s="2"/>
      <c r="G73" s="28"/>
      <c r="H73" s="29"/>
      <c r="I73" s="30"/>
      <c r="J73" s="30"/>
      <c r="L73" s="33"/>
      <c r="M73" s="33"/>
      <c r="N73" s="33"/>
      <c r="O73" s="33"/>
      <c r="P73" s="35"/>
      <c r="Q73" s="47"/>
      <c r="R73" s="48"/>
      <c r="S73" s="49"/>
      <c r="T73" s="56"/>
      <c r="U73" s="56"/>
      <c r="V73" s="56"/>
      <c r="W73" s="56"/>
      <c r="X73" s="56"/>
      <c r="Y73" s="56"/>
      <c r="Z73" s="56"/>
      <c r="AA73" s="56"/>
      <c r="AB73" s="56"/>
      <c r="AC73" s="56"/>
      <c r="AD73" s="56"/>
      <c r="AE73" s="56"/>
      <c r="AF73" s="56"/>
      <c r="AG73" s="56"/>
      <c r="AH73" s="56"/>
      <c r="AI73" s="56"/>
      <c r="AJ73" s="56"/>
      <c r="AK73" s="56"/>
      <c r="AL73" s="56"/>
      <c r="AM73" s="56"/>
      <c r="AN73" s="56"/>
      <c r="AO73" s="56"/>
    </row>
    <row r="74" spans="1:41" ht="39.950000000000003" customHeight="1" x14ac:dyDescent="0.25">
      <c r="A74" s="13"/>
      <c r="B74" s="119" t="s">
        <v>623</v>
      </c>
      <c r="C74" s="120"/>
      <c r="D74" s="10"/>
      <c r="E74" s="11" t="s">
        <v>31</v>
      </c>
      <c r="F74" s="2"/>
      <c r="G74" s="11" t="s">
        <v>32</v>
      </c>
      <c r="H74" s="38"/>
      <c r="I74" s="39" t="s">
        <v>37</v>
      </c>
      <c r="J74"/>
      <c r="L74" s="33"/>
      <c r="M74" s="33"/>
      <c r="N74" s="33"/>
      <c r="O74" s="33"/>
      <c r="P74" s="35"/>
      <c r="Q74" s="47"/>
      <c r="R74" s="48" t="s">
        <v>66</v>
      </c>
      <c r="S74" s="49" t="s">
        <v>32</v>
      </c>
      <c r="T74" s="56"/>
      <c r="U74" s="56"/>
      <c r="V74" s="56"/>
      <c r="W74" s="56"/>
      <c r="X74" s="56"/>
      <c r="Y74" s="56"/>
      <c r="Z74" s="56"/>
      <c r="AA74" s="56"/>
      <c r="AB74" s="56"/>
      <c r="AC74" s="56"/>
      <c r="AD74" s="56"/>
      <c r="AE74" s="56"/>
      <c r="AF74" s="56"/>
      <c r="AG74" s="56"/>
      <c r="AH74" s="56"/>
      <c r="AI74" s="56"/>
      <c r="AJ74" s="56"/>
      <c r="AK74" s="56"/>
      <c r="AL74" s="56"/>
      <c r="AM74" s="56"/>
      <c r="AN74" s="56"/>
      <c r="AO74" s="56"/>
    </row>
    <row r="75" spans="1:41" ht="34.5" customHeight="1" x14ac:dyDescent="0.25">
      <c r="A75" s="12" t="str">
        <f>tab_AUXILIAR[[#This Row],[N.º]]</f>
        <v>3.1</v>
      </c>
      <c r="B75" s="103" t="str">
        <f>IF(L75="X","NÃO APLICÁVEL - "&amp;tab_AUXILIAR[[#This Row],[QUESTÃO]],tab_AUXILIAR[[#This Row],[QUESTÃO]])</f>
        <v>O anúncio do procedimento foi publicitado, em conformidade com a legislação nacional e com as regras comunitárias pertinentes?</v>
      </c>
      <c r="C75" s="104"/>
      <c r="D75" s="5"/>
      <c r="E75" s="95" t="s">
        <v>82</v>
      </c>
      <c r="G75" s="19" t="str">
        <f>IF($C$27="","",IF(VLOOKUP(A75,tab_AUXILIAR[],N75,FALSE)=0,"-",VLOOKUP(A75,tab_AUXILIAR[],N75,FALSE)))</f>
        <v/>
      </c>
      <c r="I75" s="15"/>
      <c r="J75" s="79"/>
      <c r="L75" s="33" t="str">
        <f>IF(ISERROR(VLOOKUP(A75,tab_AUXILIAR[],M75,FALSE)=TRUE),"",VLOOKUP(A75,tab_AUXILIAR[],M75,FALSE))</f>
        <v/>
      </c>
      <c r="M75" s="33" t="e">
        <f>VLOOKUP($C$27,$T$10:$V$20,2,FALSE)</f>
        <v>#N/A</v>
      </c>
      <c r="N75" s="33" t="e">
        <f>VLOOKUP($C$27,$T$10:$V$21,3,FALSE)</f>
        <v>#N/A</v>
      </c>
      <c r="O75" s="33">
        <f t="shared" ref="O75:O76" si="9">IF(L75="X",0,IF(E75="Selecionar resposta",1,0))</f>
        <v>1</v>
      </c>
      <c r="P75" s="35"/>
      <c r="Q75" s="47" t="s">
        <v>67</v>
      </c>
      <c r="R75" s="48" t="s">
        <v>272</v>
      </c>
      <c r="S75" s="49" t="s">
        <v>656</v>
      </c>
      <c r="T75" s="56" t="s">
        <v>149</v>
      </c>
      <c r="U75" s="56"/>
      <c r="V75" s="56" t="s">
        <v>149</v>
      </c>
      <c r="W75" s="56"/>
      <c r="X75" s="56" t="s">
        <v>149</v>
      </c>
      <c r="Y75" s="56"/>
      <c r="Z75" s="56"/>
      <c r="AA75" s="56" t="s">
        <v>273</v>
      </c>
      <c r="AB75" s="56"/>
      <c r="AC75" s="56" t="s">
        <v>273</v>
      </c>
      <c r="AD75" s="56"/>
      <c r="AE75" s="56" t="s">
        <v>274</v>
      </c>
      <c r="AF75" s="56"/>
      <c r="AG75" s="56" t="s">
        <v>275</v>
      </c>
      <c r="AH75" s="56"/>
      <c r="AI75" s="56" t="s">
        <v>275</v>
      </c>
      <c r="AJ75" s="56"/>
      <c r="AK75" s="56" t="s">
        <v>276</v>
      </c>
      <c r="AL75" s="56"/>
      <c r="AM75" s="56" t="s">
        <v>277</v>
      </c>
      <c r="AN75" s="56"/>
      <c r="AO75" s="56" t="s">
        <v>278</v>
      </c>
    </row>
    <row r="76" spans="1:41" ht="186.75" customHeight="1" x14ac:dyDescent="0.25">
      <c r="A76" s="12" t="str">
        <f>tab_AUXILIAR[[#This Row],[N.º]]</f>
        <v>3.2</v>
      </c>
      <c r="B76" s="105" t="str">
        <f>IF(L76="X","NÃO APLICÁVEL - "&amp;tab_AUXILIAR[[#This Row],[QUESTÃO]],tab_AUXILIAR[[#This Row],[QUESTÃO]])</f>
        <v>O conteúdo dos anúncios (DRE/JOUE) inclui todos os elementos legalmente exigidos e, quando aplicável, o conteúdo do anúncio no JOUE é idêntico ao do DR, respeitando-se o princípio da igualdade de tratamento?</v>
      </c>
      <c r="C76" s="106"/>
      <c r="D76" s="5"/>
      <c r="E76" s="95" t="s">
        <v>82</v>
      </c>
      <c r="G76" s="19" t="str">
        <f>IF($C$27="","",IF(VLOOKUP(A76,tab_AUXILIAR[],N76,FALSE)=0,"-",VLOOKUP(A76,tab_AUXILIAR[],N76,FALSE)))</f>
        <v/>
      </c>
      <c r="I76" s="15"/>
      <c r="J76" s="79"/>
      <c r="L76" s="33" t="str">
        <f>IF(ISERROR(VLOOKUP(A76,tab_AUXILIAR[],M76,FALSE)=TRUE),"",VLOOKUP(A76,tab_AUXILIAR[],M76,FALSE))</f>
        <v/>
      </c>
      <c r="M76" s="33" t="e">
        <f>VLOOKUP($C$27,$T$10:$V$20,2,FALSE)</f>
        <v>#N/A</v>
      </c>
      <c r="N76" s="33" t="e">
        <f>VLOOKUP($C$27,$T$10:$V$21,3,FALSE)</f>
        <v>#N/A</v>
      </c>
      <c r="O76" s="33">
        <f t="shared" si="9"/>
        <v>1</v>
      </c>
      <c r="P76" s="35"/>
      <c r="Q76" s="47" t="s">
        <v>68</v>
      </c>
      <c r="R76" s="48" t="s">
        <v>279</v>
      </c>
      <c r="S76" s="49" t="s">
        <v>657</v>
      </c>
      <c r="T76" s="56" t="s">
        <v>149</v>
      </c>
      <c r="U76" s="56"/>
      <c r="V76" s="56" t="s">
        <v>149</v>
      </c>
      <c r="W76" s="56"/>
      <c r="X76" s="56" t="s">
        <v>149</v>
      </c>
      <c r="Y76" s="56"/>
      <c r="Z76" s="56"/>
      <c r="AA76" s="56" t="s">
        <v>280</v>
      </c>
      <c r="AB76" s="56"/>
      <c r="AC76" s="56" t="s">
        <v>280</v>
      </c>
      <c r="AD76" s="56"/>
      <c r="AE76" s="56" t="s">
        <v>281</v>
      </c>
      <c r="AF76" s="56"/>
      <c r="AG76" s="56" t="s">
        <v>282</v>
      </c>
      <c r="AH76" s="56"/>
      <c r="AI76" s="56" t="s">
        <v>282</v>
      </c>
      <c r="AJ76" s="56"/>
      <c r="AK76" s="56" t="s">
        <v>283</v>
      </c>
      <c r="AL76" s="56"/>
      <c r="AM76" s="56" t="s">
        <v>284</v>
      </c>
      <c r="AN76" s="56"/>
      <c r="AO76" s="56" t="s">
        <v>285</v>
      </c>
    </row>
    <row r="77" spans="1:41" ht="30" customHeight="1" x14ac:dyDescent="0.25">
      <c r="A77" s="13"/>
      <c r="B77" s="14"/>
      <c r="C77" s="14"/>
      <c r="E77" s="2"/>
      <c r="G77" s="28"/>
      <c r="H77" s="29"/>
      <c r="I77" s="30"/>
      <c r="J77" s="30"/>
      <c r="L77" s="33"/>
      <c r="M77" s="33"/>
      <c r="N77" s="33"/>
      <c r="O77" s="33"/>
      <c r="P77" s="35"/>
      <c r="Q77" s="47"/>
      <c r="R77" s="48"/>
      <c r="S77" s="49"/>
      <c r="T77" s="56"/>
      <c r="U77" s="56"/>
      <c r="V77" s="56"/>
      <c r="W77" s="56"/>
      <c r="X77" s="56"/>
      <c r="Y77" s="56"/>
      <c r="Z77" s="56"/>
      <c r="AA77" s="56"/>
      <c r="AB77" s="56"/>
      <c r="AC77" s="56"/>
      <c r="AD77" s="56"/>
      <c r="AE77" s="56"/>
      <c r="AF77" s="56"/>
      <c r="AG77" s="56"/>
      <c r="AH77" s="56"/>
      <c r="AI77" s="56"/>
      <c r="AJ77" s="56"/>
      <c r="AK77" s="56"/>
      <c r="AL77" s="56"/>
      <c r="AM77" s="56"/>
      <c r="AN77" s="56"/>
      <c r="AO77" s="56"/>
    </row>
    <row r="78" spans="1:41" ht="39.950000000000003" customHeight="1" x14ac:dyDescent="0.25">
      <c r="A78" s="13"/>
      <c r="B78" s="119" t="s">
        <v>624</v>
      </c>
      <c r="C78" s="120"/>
      <c r="D78" s="10"/>
      <c r="E78" s="11" t="s">
        <v>31</v>
      </c>
      <c r="F78" s="2"/>
      <c r="G78" s="11" t="s">
        <v>32</v>
      </c>
      <c r="H78" s="38"/>
      <c r="I78" s="39" t="s">
        <v>37</v>
      </c>
      <c r="J78"/>
      <c r="L78" s="33"/>
      <c r="M78" s="33"/>
      <c r="N78" s="33"/>
      <c r="O78" s="33"/>
      <c r="P78" s="35"/>
      <c r="Q78" s="47"/>
      <c r="R78" s="48" t="s">
        <v>286</v>
      </c>
      <c r="S78" s="49" t="s">
        <v>32</v>
      </c>
      <c r="T78" s="56"/>
      <c r="U78" s="56"/>
      <c r="V78" s="56"/>
      <c r="W78" s="56"/>
      <c r="X78" s="56"/>
      <c r="Y78" s="56"/>
      <c r="Z78" s="56"/>
      <c r="AA78" s="56"/>
      <c r="AB78" s="56"/>
      <c r="AC78" s="56"/>
      <c r="AD78" s="56"/>
      <c r="AE78" s="56"/>
      <c r="AF78" s="56"/>
      <c r="AG78" s="56"/>
      <c r="AH78" s="56"/>
      <c r="AI78" s="56"/>
      <c r="AJ78" s="56"/>
      <c r="AK78" s="56"/>
      <c r="AL78" s="56"/>
      <c r="AM78" s="56"/>
      <c r="AN78" s="56"/>
      <c r="AO78" s="56"/>
    </row>
    <row r="79" spans="1:41" ht="76.5" customHeight="1" x14ac:dyDescent="0.25">
      <c r="A79" s="12" t="str">
        <f>tab_AUXILIAR[[#This Row],[N.º]]</f>
        <v>4.1</v>
      </c>
      <c r="B79" s="103" t="str">
        <f>IF(L79="X","NÃO APLICÁVEL - "&amp;tab_AUXILIAR[[#This Row],[QUESTÃO]],tab_AUXILIAR[[#This Row],[QUESTÃO]])</f>
        <v>Foi respeitado o prazo mínimo para apresentação de propostas/candidaturas?</v>
      </c>
      <c r="C79" s="104"/>
      <c r="D79" s="5"/>
      <c r="E79" s="95" t="s">
        <v>82</v>
      </c>
      <c r="G79" s="19" t="str">
        <f>IF($C$27="","",IF(VLOOKUP(A79,tab_AUXILIAR[],N79,FALSE)=0,"-",VLOOKUP(A79,tab_AUXILIAR[],N79,FALSE)))</f>
        <v/>
      </c>
      <c r="I79" s="15"/>
      <c r="J79" s="79"/>
      <c r="L79" s="33" t="str">
        <f>IF(ISERROR(VLOOKUP(A79,tab_AUXILIAR[],M79,FALSE)=TRUE),"",VLOOKUP(A79,tab_AUXILIAR[],M79,FALSE))</f>
        <v/>
      </c>
      <c r="M79" s="33" t="e">
        <f>VLOOKUP($C$27,$T$10:$V$20,2,FALSE)</f>
        <v>#N/A</v>
      </c>
      <c r="N79" s="33" t="e">
        <f>VLOOKUP($C$27,$T$10:$V$21,3,FALSE)</f>
        <v>#N/A</v>
      </c>
      <c r="O79" s="33">
        <f t="shared" ref="O79" si="10">IF(L79="X",0,IF(E79="Selecionar resposta",1,0))</f>
        <v>1</v>
      </c>
      <c r="P79" s="35"/>
      <c r="Q79" s="47" t="s">
        <v>69</v>
      </c>
      <c r="R79" s="48" t="s">
        <v>41</v>
      </c>
      <c r="S79" s="49" t="s">
        <v>658</v>
      </c>
      <c r="T79" s="56" t="s">
        <v>149</v>
      </c>
      <c r="U79" s="56"/>
      <c r="V79" s="56" t="s">
        <v>149</v>
      </c>
      <c r="W79" s="56"/>
      <c r="X79" s="56" t="s">
        <v>149</v>
      </c>
      <c r="Y79" s="56"/>
      <c r="Z79" s="56"/>
      <c r="AA79" s="56" t="s">
        <v>287</v>
      </c>
      <c r="AB79" s="56"/>
      <c r="AC79" s="56" t="s">
        <v>288</v>
      </c>
      <c r="AD79" s="56"/>
      <c r="AE79" s="56" t="s">
        <v>289</v>
      </c>
      <c r="AF79" s="56"/>
      <c r="AG79" s="56" t="s">
        <v>290</v>
      </c>
      <c r="AH79" s="56"/>
      <c r="AI79" s="56" t="s">
        <v>291</v>
      </c>
      <c r="AJ79" s="56"/>
      <c r="AK79" s="56" t="s">
        <v>633</v>
      </c>
      <c r="AL79" s="56"/>
      <c r="AM79" s="56" t="s">
        <v>634</v>
      </c>
      <c r="AN79" s="56"/>
      <c r="AO79" s="56" t="s">
        <v>292</v>
      </c>
    </row>
    <row r="80" spans="1:41" ht="54" customHeight="1" x14ac:dyDescent="0.25">
      <c r="A80" s="12" t="str">
        <f>tab_AUXILIAR[[#This Row],[N.º]]</f>
        <v>4.2</v>
      </c>
      <c r="B80" s="103" t="str">
        <f>IF(L80="X","NÃO APLICÁVEL - "&amp;tab_AUXILIAR[[#This Row],[QUESTÃO]],tab_AUXILIAR[[#This Row],[QUESTÃO]])</f>
        <v>No caso de ter sido estabelecido um prazo para apresentação de propostas/candidaturas inferior ao previsto na lei (por exemplo, em situação de urgência, caso de manifesta simplicidade, ou outra), essa opção encontra-se devidamente fundamentada e foram cumpridos os prazos previstos na lei?</v>
      </c>
      <c r="C80" s="104"/>
      <c r="D80" s="5"/>
      <c r="E80" s="95" t="s">
        <v>82</v>
      </c>
      <c r="G80" s="19" t="str">
        <f>IF($C$27="","",IF(VLOOKUP(A80,tab_AUXILIAR[],N80,FALSE)=0,"-",VLOOKUP(A80,tab_AUXILIAR[],N80,FALSE)))</f>
        <v/>
      </c>
      <c r="I80" s="15"/>
      <c r="J80" s="79"/>
      <c r="L80" s="33" t="str">
        <f>IF(ISERROR(VLOOKUP(A80,tab_AUXILIAR[],M80,FALSE)=TRUE),"",VLOOKUP(A80,tab_AUXILIAR[],M80,FALSE))</f>
        <v/>
      </c>
      <c r="M80" s="33" t="e">
        <f>VLOOKUP($C$27,$T$10:$V$20,2,FALSE)</f>
        <v>#N/A</v>
      </c>
      <c r="N80" s="33" t="e">
        <f t="shared" ref="N80:N82" si="11">VLOOKUP($C$27,$T$10:$V$21,3,FALSE)</f>
        <v>#N/A</v>
      </c>
      <c r="O80" s="33">
        <f t="shared" ref="O80:O82" si="12">IF(L80="X",0,IF(E80="Selecionar resposta",1,0))</f>
        <v>1</v>
      </c>
      <c r="P80" s="35"/>
      <c r="Q80" s="47" t="s">
        <v>293</v>
      </c>
      <c r="R80" s="48" t="s">
        <v>294</v>
      </c>
      <c r="S80" s="49" t="s">
        <v>659</v>
      </c>
      <c r="T80" s="56" t="s">
        <v>149</v>
      </c>
      <c r="U80" s="56"/>
      <c r="V80" s="56" t="s">
        <v>149</v>
      </c>
      <c r="W80" s="56"/>
      <c r="X80" s="56" t="s">
        <v>149</v>
      </c>
      <c r="Y80" s="56"/>
      <c r="Z80" s="56"/>
      <c r="AA80" s="56" t="s">
        <v>295</v>
      </c>
      <c r="AB80" s="56"/>
      <c r="AC80" s="56" t="s">
        <v>296</v>
      </c>
      <c r="AD80" s="56" t="s">
        <v>150</v>
      </c>
      <c r="AE80" s="56"/>
      <c r="AF80" s="56"/>
      <c r="AG80" s="56" t="s">
        <v>297</v>
      </c>
      <c r="AH80" s="56"/>
      <c r="AI80" s="56" t="s">
        <v>298</v>
      </c>
      <c r="AJ80" s="56"/>
      <c r="AK80" s="56" t="s">
        <v>299</v>
      </c>
      <c r="AL80" s="56"/>
      <c r="AM80" s="56" t="s">
        <v>300</v>
      </c>
      <c r="AN80" s="56"/>
      <c r="AO80" s="56" t="s">
        <v>212</v>
      </c>
    </row>
    <row r="81" spans="1:41" ht="45" customHeight="1" x14ac:dyDescent="0.25">
      <c r="A81" s="12" t="str">
        <f>tab_AUXILIAR[[#This Row],[N.º]]</f>
        <v>4.3</v>
      </c>
      <c r="B81" s="103" t="str">
        <f>IF(L81="X","NÃO APLICÁVEL - "&amp;tab_AUXILIAR[[#This Row],[QUESTÃO]],tab_AUXILIAR[[#This Row],[QUESTÃO]])</f>
        <v>O prazo para apresentação de propostas/candidaturas foi prorrogado (por exemplo, na sequência de pedidos esclarecimentos e/ou retificações das peças do procedimento), verificando-se o cumprimento das respetivas formalidades legais aplicáveis?</v>
      </c>
      <c r="C81" s="104"/>
      <c r="D81" s="5"/>
      <c r="E81" s="95" t="s">
        <v>82</v>
      </c>
      <c r="G81" s="19" t="str">
        <f>IF($C$27="","",IF(VLOOKUP(A81,tab_AUXILIAR[],N81,FALSE)=0,"-",VLOOKUP(A81,tab_AUXILIAR[],N81,FALSE)))</f>
        <v/>
      </c>
      <c r="I81" s="15"/>
      <c r="J81" s="79"/>
      <c r="L81" s="33" t="str">
        <f>IF(ISERROR(VLOOKUP(A81,tab_AUXILIAR[],M81,FALSE)=TRUE),"",VLOOKUP(A81,tab_AUXILIAR[],M81,FALSE))</f>
        <v/>
      </c>
      <c r="M81" s="33" t="e">
        <f>VLOOKUP($C$27,$T$10:$V$20,2,FALSE)</f>
        <v>#N/A</v>
      </c>
      <c r="N81" s="33" t="e">
        <f t="shared" si="11"/>
        <v>#N/A</v>
      </c>
      <c r="O81" s="33">
        <f t="shared" si="12"/>
        <v>1</v>
      </c>
      <c r="P81" s="35"/>
      <c r="Q81" s="47" t="s">
        <v>301</v>
      </c>
      <c r="R81" s="48" t="s">
        <v>302</v>
      </c>
      <c r="S81" s="49" t="s">
        <v>660</v>
      </c>
      <c r="T81" s="56"/>
      <c r="U81" s="56" t="s">
        <v>122</v>
      </c>
      <c r="V81" s="56"/>
      <c r="W81" s="56" t="s">
        <v>122</v>
      </c>
      <c r="X81" s="56"/>
      <c r="Y81" s="56" t="s">
        <v>122</v>
      </c>
      <c r="Z81" s="56"/>
      <c r="AA81" s="56" t="s">
        <v>303</v>
      </c>
      <c r="AB81" s="56"/>
      <c r="AC81" s="56" t="s">
        <v>304</v>
      </c>
      <c r="AD81" s="56" t="s">
        <v>149</v>
      </c>
      <c r="AE81" s="56" t="s">
        <v>305</v>
      </c>
      <c r="AF81" s="56"/>
      <c r="AG81" s="56" t="s">
        <v>306</v>
      </c>
      <c r="AH81" s="56"/>
      <c r="AI81" s="56" t="s">
        <v>306</v>
      </c>
      <c r="AJ81" s="56"/>
      <c r="AK81" s="56" t="s">
        <v>307</v>
      </c>
      <c r="AL81" s="56"/>
      <c r="AM81" s="56" t="s">
        <v>211</v>
      </c>
      <c r="AN81" s="56"/>
      <c r="AO81" s="56" t="s">
        <v>212</v>
      </c>
    </row>
    <row r="82" spans="1:41" ht="55.5" customHeight="1" x14ac:dyDescent="0.25">
      <c r="A82" s="12" t="str">
        <f>tab_AUXILIAR[[#This Row],[N.º]]</f>
        <v>4.4</v>
      </c>
      <c r="B82" s="103" t="str">
        <f>IF(L82="X","NÃO APLICÁVEL - "&amp;tab_AUXILIAR[[#This Row],[QUESTÃO]],tab_AUXILIAR[[#This Row],[QUESTÃO]])</f>
        <v xml:space="preserve">A partir de 21.06.2021
Nos procedimentos publicitados no JOUE, no caso de as peças processuais não terem sido, total ou parcialmente, disponibilizadas sem restrições de acesso, foram prorrogados os prazos mínimos previstos por cinco dias? </v>
      </c>
      <c r="C82" s="104"/>
      <c r="D82" s="5"/>
      <c r="E82" s="95" t="s">
        <v>82</v>
      </c>
      <c r="G82" s="19" t="str">
        <f>IF($C$27="","",IF(VLOOKUP(A82,tab_AUXILIAR[],N82,FALSE)=0,"-",VLOOKUP(A82,tab_AUXILIAR[],N82,FALSE)))</f>
        <v/>
      </c>
      <c r="I82" s="15"/>
      <c r="J82" s="79"/>
      <c r="L82" s="33" t="str">
        <f>IF(ISERROR(VLOOKUP(A82,tab_AUXILIAR[],M82,FALSE)=TRUE),"",VLOOKUP(A82,tab_AUXILIAR[],M82,FALSE))</f>
        <v/>
      </c>
      <c r="M82" s="33" t="e">
        <f>VLOOKUP($C$27,$T$10:$V$20,2,FALSE)</f>
        <v>#N/A</v>
      </c>
      <c r="N82" s="33" t="e">
        <f t="shared" si="11"/>
        <v>#N/A</v>
      </c>
      <c r="O82" s="33">
        <f t="shared" si="12"/>
        <v>1</v>
      </c>
      <c r="P82" s="35"/>
      <c r="Q82" s="47" t="s">
        <v>308</v>
      </c>
      <c r="R82" s="48" t="s">
        <v>309</v>
      </c>
      <c r="S82" s="49" t="s">
        <v>661</v>
      </c>
      <c r="T82" s="56" t="s">
        <v>149</v>
      </c>
      <c r="U82" s="56"/>
      <c r="V82" s="56" t="s">
        <v>149</v>
      </c>
      <c r="W82" s="56"/>
      <c r="X82" s="56" t="s">
        <v>149</v>
      </c>
      <c r="Y82" s="56"/>
      <c r="Z82" s="56"/>
      <c r="AA82" s="56" t="s">
        <v>310</v>
      </c>
      <c r="AB82" s="56" t="s">
        <v>149</v>
      </c>
      <c r="AC82" s="56"/>
      <c r="AD82" s="56" t="s">
        <v>149</v>
      </c>
      <c r="AE82" s="56"/>
      <c r="AF82" s="56"/>
      <c r="AG82" s="56" t="s">
        <v>311</v>
      </c>
      <c r="AH82" s="56" t="s">
        <v>149</v>
      </c>
      <c r="AI82" s="56"/>
      <c r="AJ82" s="56"/>
      <c r="AK82" s="56" t="s">
        <v>307</v>
      </c>
      <c r="AL82" s="56"/>
      <c r="AM82" s="56" t="s">
        <v>211</v>
      </c>
      <c r="AN82" s="56"/>
      <c r="AO82" s="56" t="s">
        <v>212</v>
      </c>
    </row>
    <row r="83" spans="1:41" ht="30" customHeight="1" x14ac:dyDescent="0.25">
      <c r="A83" s="13"/>
      <c r="B83" s="14"/>
      <c r="C83" s="14"/>
      <c r="E83" s="2"/>
      <c r="G83" s="28"/>
      <c r="H83" s="29"/>
      <c r="I83" s="30"/>
      <c r="J83" s="30"/>
      <c r="L83" s="33"/>
      <c r="M83" s="33"/>
      <c r="N83" s="33"/>
      <c r="O83" s="33"/>
      <c r="P83" s="35"/>
      <c r="Q83" s="47"/>
      <c r="R83" s="48"/>
      <c r="S83" s="49"/>
      <c r="T83" s="56"/>
      <c r="U83" s="56"/>
      <c r="V83" s="56"/>
      <c r="W83" s="56"/>
      <c r="X83" s="56"/>
      <c r="Y83" s="56"/>
      <c r="Z83" s="56"/>
      <c r="AA83" s="56"/>
      <c r="AB83" s="56"/>
      <c r="AC83" s="56"/>
      <c r="AD83" s="56"/>
      <c r="AE83" s="56"/>
      <c r="AF83" s="56"/>
      <c r="AG83" s="56"/>
      <c r="AH83" s="56"/>
      <c r="AI83" s="56"/>
      <c r="AJ83" s="56"/>
      <c r="AK83" s="56"/>
      <c r="AL83" s="56"/>
      <c r="AM83" s="56"/>
      <c r="AN83" s="56"/>
      <c r="AO83" s="56"/>
    </row>
    <row r="84" spans="1:41" ht="39.950000000000003" customHeight="1" x14ac:dyDescent="0.25">
      <c r="A84" s="13"/>
      <c r="B84" s="119" t="s">
        <v>625</v>
      </c>
      <c r="C84" s="120"/>
      <c r="D84" s="10"/>
      <c r="E84" s="11" t="s">
        <v>31</v>
      </c>
      <c r="F84" s="2"/>
      <c r="G84" s="11" t="s">
        <v>32</v>
      </c>
      <c r="H84" s="38"/>
      <c r="I84" s="39" t="s">
        <v>37</v>
      </c>
      <c r="J84"/>
      <c r="L84" s="33"/>
      <c r="M84" s="33"/>
      <c r="N84" s="33"/>
      <c r="O84" s="33"/>
      <c r="P84" s="35"/>
      <c r="Q84" s="47"/>
      <c r="R84" s="48" t="s">
        <v>312</v>
      </c>
      <c r="S84" s="49" t="s">
        <v>32</v>
      </c>
      <c r="T84" s="56"/>
      <c r="U84" s="56"/>
      <c r="V84" s="56"/>
      <c r="W84" s="56"/>
      <c r="X84" s="56"/>
      <c r="Y84" s="56"/>
      <c r="Z84" s="56"/>
      <c r="AA84" s="56"/>
      <c r="AB84" s="56"/>
      <c r="AC84" s="56"/>
      <c r="AD84" s="56"/>
      <c r="AE84" s="56"/>
      <c r="AF84" s="56"/>
      <c r="AG84" s="56"/>
      <c r="AH84" s="56"/>
      <c r="AI84" s="56"/>
      <c r="AJ84" s="56"/>
      <c r="AK84" s="56"/>
      <c r="AL84" s="56"/>
      <c r="AM84" s="56"/>
      <c r="AN84" s="56"/>
      <c r="AO84" s="56"/>
    </row>
    <row r="85" spans="1:41" ht="51.75" customHeight="1" x14ac:dyDescent="0.25">
      <c r="A85" s="12" t="str">
        <f>tab_AUXILIAR[[#This Row],[N.º]]</f>
        <v>5.1</v>
      </c>
      <c r="B85" s="103" t="str">
        <f>IF(L85="X","NÃO APLICÁVEL - "&amp;tab_AUXILIAR[[#This Row],[QUESTÃO]],tab_AUXILIAR[[#This Row],[QUESTÃO]])</f>
        <v>A capacidade técnica e/ou económica e/ou financeira dos concorrentes consta do critério de adjudicação e/ou foi considerada em sede de apreciação das propostas?</v>
      </c>
      <c r="C85" s="104"/>
      <c r="D85" s="5"/>
      <c r="E85" s="95" t="s">
        <v>82</v>
      </c>
      <c r="G85" s="19" t="str">
        <f>IF($C$27="","",IF(VLOOKUP(A85,tab_AUXILIAR[],N85,FALSE)=0,"-",VLOOKUP(A85,tab_AUXILIAR[],N85,FALSE)))</f>
        <v/>
      </c>
      <c r="I85" s="15"/>
      <c r="J85" s="79"/>
      <c r="L85" s="33" t="str">
        <f>IF(ISERROR(VLOOKUP(A85,tab_AUXILIAR[],M85,FALSE)=TRUE),"",VLOOKUP(A85,tab_AUXILIAR[],M85,FALSE))</f>
        <v/>
      </c>
      <c r="M85" s="33" t="e">
        <f t="shared" ref="M85:M96" si="13">VLOOKUP($C$27,$T$10:$V$20,2,FALSE)</f>
        <v>#N/A</v>
      </c>
      <c r="N85" s="33" t="e">
        <f t="shared" ref="N85:N96" si="14">VLOOKUP($C$27,$T$10:$V$21,3,FALSE)</f>
        <v>#N/A</v>
      </c>
      <c r="O85" s="33">
        <f t="shared" ref="O85:O90" si="15">IF(L85="X",0,IF(E85="Selecionar resposta",1,0))</f>
        <v>1</v>
      </c>
      <c r="P85" s="35"/>
      <c r="Q85" s="47" t="s">
        <v>70</v>
      </c>
      <c r="R85" s="48" t="s">
        <v>85</v>
      </c>
      <c r="S85" s="49" t="s">
        <v>151</v>
      </c>
      <c r="T85" s="56" t="s">
        <v>149</v>
      </c>
      <c r="U85" s="56"/>
      <c r="V85" s="56" t="s">
        <v>149</v>
      </c>
      <c r="W85" s="56"/>
      <c r="X85" s="56"/>
      <c r="Y85" s="56" t="s">
        <v>151</v>
      </c>
      <c r="Z85" s="56"/>
      <c r="AA85" s="56" t="s">
        <v>151</v>
      </c>
      <c r="AB85" s="56"/>
      <c r="AC85" s="56" t="s">
        <v>151</v>
      </c>
      <c r="AD85" s="56"/>
      <c r="AE85" s="56" t="s">
        <v>151</v>
      </c>
      <c r="AF85" s="56"/>
      <c r="AG85" s="56" t="s">
        <v>151</v>
      </c>
      <c r="AH85" s="56"/>
      <c r="AI85" s="56" t="s">
        <v>151</v>
      </c>
      <c r="AJ85" s="56"/>
      <c r="AK85" s="56" t="s">
        <v>151</v>
      </c>
      <c r="AL85" s="56"/>
      <c r="AM85" s="56" t="s">
        <v>151</v>
      </c>
      <c r="AN85" s="56"/>
      <c r="AO85" s="56" t="s">
        <v>151</v>
      </c>
    </row>
    <row r="86" spans="1:41" ht="27" customHeight="1" x14ac:dyDescent="0.25">
      <c r="A86" s="12" t="str">
        <f>tab_AUXILIAR[[#This Row],[N.º]]</f>
        <v>5.2</v>
      </c>
      <c r="B86" s="105" t="str">
        <f>IF(L86="X","NÃO APLICÁVEL - "&amp;tab_AUXILIAR[[#This Row],[QUESTÃO]],tab_AUXILIAR[[#This Row],[QUESTÃO]])</f>
        <v>As propostas consideradas apresentam um preço ou custo anormalmente baixo?</v>
      </c>
      <c r="C86" s="106"/>
      <c r="D86" s="5"/>
      <c r="E86" s="95" t="s">
        <v>82</v>
      </c>
      <c r="G86" s="19" t="str">
        <f>IF($C$27="","",IF(VLOOKUP(A86,tab_AUXILIAR[],N86,FALSE)=0,"-",VLOOKUP(A86,tab_AUXILIAR[],N86,FALSE)))</f>
        <v/>
      </c>
      <c r="I86" s="15"/>
      <c r="J86" s="79"/>
      <c r="L86" s="33" t="str">
        <f>IF(ISERROR(VLOOKUP(A86,tab_AUXILIAR[],M86,FALSE)=TRUE),"",VLOOKUP(A86,tab_AUXILIAR[],M86,FALSE))</f>
        <v/>
      </c>
      <c r="M86" s="33" t="e">
        <f t="shared" si="13"/>
        <v>#N/A</v>
      </c>
      <c r="N86" s="33" t="e">
        <f t="shared" si="14"/>
        <v>#N/A</v>
      </c>
      <c r="O86" s="33">
        <f t="shared" si="15"/>
        <v>1</v>
      </c>
      <c r="P86" s="35"/>
      <c r="Q86" s="47" t="s">
        <v>87</v>
      </c>
      <c r="R86" s="48" t="s">
        <v>313</v>
      </c>
      <c r="S86" s="49" t="s">
        <v>314</v>
      </c>
      <c r="T86" s="56"/>
      <c r="U86" s="56" t="s">
        <v>314</v>
      </c>
      <c r="V86" s="56"/>
      <c r="W86" s="56" t="s">
        <v>314</v>
      </c>
      <c r="X86" s="56"/>
      <c r="Y86" s="56" t="s">
        <v>314</v>
      </c>
      <c r="Z86" s="56"/>
      <c r="AA86" s="56" t="s">
        <v>314</v>
      </c>
      <c r="AB86" s="56"/>
      <c r="AC86" s="56" t="s">
        <v>314</v>
      </c>
      <c r="AD86" s="56"/>
      <c r="AE86" s="56" t="s">
        <v>314</v>
      </c>
      <c r="AF86" s="56"/>
      <c r="AG86" s="56" t="s">
        <v>314</v>
      </c>
      <c r="AH86" s="56"/>
      <c r="AI86" s="56" t="s">
        <v>314</v>
      </c>
      <c r="AJ86" s="56"/>
      <c r="AK86" s="56" t="s">
        <v>314</v>
      </c>
      <c r="AL86" s="56"/>
      <c r="AM86" s="56" t="s">
        <v>314</v>
      </c>
      <c r="AN86" s="56"/>
      <c r="AO86" s="56" t="s">
        <v>314</v>
      </c>
    </row>
    <row r="87" spans="1:41" ht="35.1" customHeight="1" x14ac:dyDescent="0.25">
      <c r="A87" s="12" t="str">
        <f>tab_AUXILIAR[[#This Row],[N.º]]</f>
        <v>5.3</v>
      </c>
      <c r="B87" s="105" t="str">
        <f>IF(L87="X","NÃO APLICÁVEL - "&amp;tab_AUXILIAR[[#This Row],[QUESTÃO]],tab_AUXILIAR[[#This Row],[QUESTÃO]])</f>
        <v>Foram pedidos esclarecimentos ao concorrente que apresentou proposta com preço anormalmente baixo?</v>
      </c>
      <c r="C87" s="106"/>
      <c r="D87" s="5"/>
      <c r="E87" s="95" t="s">
        <v>82</v>
      </c>
      <c r="G87" s="19" t="str">
        <f>IF($C$27="","",IF(VLOOKUP(A87,tab_AUXILIAR[],N87,FALSE)=0,"-",VLOOKUP(A87,tab_AUXILIAR[],N87,FALSE)))</f>
        <v/>
      </c>
      <c r="I87" s="15"/>
      <c r="J87" s="79"/>
      <c r="L87" s="33" t="str">
        <f>IF(ISERROR(VLOOKUP(A87,tab_AUXILIAR[],M87,FALSE)=TRUE),"",VLOOKUP(A87,tab_AUXILIAR[],M87,FALSE))</f>
        <v/>
      </c>
      <c r="M87" s="33" t="e">
        <f t="shared" si="13"/>
        <v>#N/A</v>
      </c>
      <c r="N87" s="33" t="e">
        <f t="shared" si="14"/>
        <v>#N/A</v>
      </c>
      <c r="O87" s="33">
        <f t="shared" si="15"/>
        <v>1</v>
      </c>
      <c r="P87" s="35"/>
      <c r="Q87" s="47" t="s">
        <v>88</v>
      </c>
      <c r="R87" s="48" t="s">
        <v>86</v>
      </c>
      <c r="S87" s="49" t="s">
        <v>123</v>
      </c>
      <c r="T87" s="56"/>
      <c r="U87" s="56" t="s">
        <v>123</v>
      </c>
      <c r="V87" s="56"/>
      <c r="W87" s="56" t="s">
        <v>123</v>
      </c>
      <c r="X87" s="56"/>
      <c r="Y87" s="56" t="s">
        <v>123</v>
      </c>
      <c r="Z87" s="56"/>
      <c r="AA87" s="56" t="s">
        <v>123</v>
      </c>
      <c r="AB87" s="56"/>
      <c r="AC87" s="56" t="s">
        <v>123</v>
      </c>
      <c r="AD87" s="56"/>
      <c r="AE87" s="56" t="s">
        <v>123</v>
      </c>
      <c r="AF87" s="56"/>
      <c r="AG87" s="56" t="s">
        <v>123</v>
      </c>
      <c r="AH87" s="56"/>
      <c r="AI87" s="56" t="s">
        <v>123</v>
      </c>
      <c r="AJ87" s="56"/>
      <c r="AK87" s="56" t="s">
        <v>123</v>
      </c>
      <c r="AL87" s="56"/>
      <c r="AM87" s="56" t="s">
        <v>123</v>
      </c>
      <c r="AN87" s="56"/>
      <c r="AO87" s="56" t="s">
        <v>123</v>
      </c>
    </row>
    <row r="88" spans="1:41" ht="35.1" customHeight="1" x14ac:dyDescent="0.25">
      <c r="A88" s="12" t="str">
        <f>tab_AUXILIAR[[#This Row],[N.º]]</f>
        <v>5.4</v>
      </c>
      <c r="B88" s="105" t="str">
        <f>IF(L88="X","NÃO APLICÁVEL - "&amp;tab_AUXILIAR[[#This Row],[QUESTÃO]],tab_AUXILIAR[[#This Row],[QUESTÃO]])</f>
        <v>Foram excluídas as propostas com preço superior ao preço base (sem prejuízo do disposto no artigo 70.º, n.º 6)?</v>
      </c>
      <c r="C88" s="106"/>
      <c r="D88" s="5"/>
      <c r="E88" s="95" t="s">
        <v>82</v>
      </c>
      <c r="G88" s="19" t="str">
        <f>IF($C$27="","",IF(VLOOKUP(A88,tab_AUXILIAR[],N88,FALSE)=0,"-",VLOOKUP(A88,tab_AUXILIAR[],N88,FALSE)))</f>
        <v/>
      </c>
      <c r="I88" s="15"/>
      <c r="J88" s="79"/>
      <c r="L88" s="33" t="str">
        <f>IF(ISERROR(VLOOKUP(A88,tab_AUXILIAR[],M88,FALSE)=TRUE),"",VLOOKUP(A88,tab_AUXILIAR[],M88,FALSE))</f>
        <v/>
      </c>
      <c r="M88" s="33" t="e">
        <f t="shared" si="13"/>
        <v>#N/A</v>
      </c>
      <c r="N88" s="33" t="e">
        <f t="shared" si="14"/>
        <v>#N/A</v>
      </c>
      <c r="O88" s="33">
        <f t="shared" si="15"/>
        <v>1</v>
      </c>
      <c r="P88" s="35"/>
      <c r="Q88" s="47" t="s">
        <v>89</v>
      </c>
      <c r="R88" s="48" t="s">
        <v>315</v>
      </c>
      <c r="S88" s="49" t="s">
        <v>316</v>
      </c>
      <c r="T88" s="56" t="s">
        <v>149</v>
      </c>
      <c r="U88" s="56"/>
      <c r="V88" s="56" t="s">
        <v>149</v>
      </c>
      <c r="W88" s="56"/>
      <c r="X88" s="56"/>
      <c r="Y88" s="56" t="s">
        <v>316</v>
      </c>
      <c r="Z88" s="56"/>
      <c r="AA88" s="56" t="s">
        <v>316</v>
      </c>
      <c r="AB88" s="56"/>
      <c r="AC88" s="56" t="s">
        <v>316</v>
      </c>
      <c r="AD88" s="56"/>
      <c r="AE88" s="56" t="s">
        <v>316</v>
      </c>
      <c r="AF88" s="56"/>
      <c r="AG88" s="56" t="s">
        <v>316</v>
      </c>
      <c r="AH88" s="56"/>
      <c r="AI88" s="56" t="s">
        <v>316</v>
      </c>
      <c r="AJ88" s="56"/>
      <c r="AK88" s="56" t="s">
        <v>316</v>
      </c>
      <c r="AL88" s="56"/>
      <c r="AM88" s="56" t="s">
        <v>316</v>
      </c>
      <c r="AN88" s="56"/>
      <c r="AO88" s="56" t="s">
        <v>316</v>
      </c>
    </row>
    <row r="89" spans="1:41" ht="72.95" customHeight="1" x14ac:dyDescent="0.25">
      <c r="A89" s="12" t="str">
        <f>tab_AUXILIAR[[#This Row],[N.º]]</f>
        <v>5.5</v>
      </c>
      <c r="B89" s="105" t="str">
        <f>IF(L89="X","NÃO APLICÁVEL - "&amp;tab_AUXILIAR[[#This Row],[QUESTÃO]],tab_AUXILIAR[[#This Row],[QUESTÃO]])</f>
        <v>No caso de aplicação do artigo 70.º, n.º 6, foram cumpridos todos os requisitos nele legalmente previstos?</v>
      </c>
      <c r="C89" s="106"/>
      <c r="D89" s="5"/>
      <c r="E89" s="95" t="s">
        <v>82</v>
      </c>
      <c r="G89" s="19" t="str">
        <f>IF($C$27="","",IF(VLOOKUP(A89,tab_AUXILIAR[],N89,FALSE)=0,"-",VLOOKUP(A89,tab_AUXILIAR[],N89,FALSE)))</f>
        <v/>
      </c>
      <c r="I89" s="15"/>
      <c r="J89" s="79"/>
      <c r="L89" s="33" t="str">
        <f>IF(ISERROR(VLOOKUP(A89,tab_AUXILIAR[],M89,FALSE)=TRUE),"",VLOOKUP(A89,tab_AUXILIAR[],M89,FALSE))</f>
        <v/>
      </c>
      <c r="M89" s="33" t="e">
        <f t="shared" si="13"/>
        <v>#N/A</v>
      </c>
      <c r="N89" s="33" t="e">
        <f t="shared" si="14"/>
        <v>#N/A</v>
      </c>
      <c r="O89" s="33">
        <f t="shared" si="15"/>
        <v>1</v>
      </c>
      <c r="P89" s="35"/>
      <c r="Q89" s="47" t="s">
        <v>102</v>
      </c>
      <c r="R89" s="48" t="s">
        <v>317</v>
      </c>
      <c r="S89" s="49" t="s">
        <v>318</v>
      </c>
      <c r="T89" s="56" t="s">
        <v>149</v>
      </c>
      <c r="U89" s="56"/>
      <c r="V89" s="56" t="s">
        <v>149</v>
      </c>
      <c r="W89" s="56"/>
      <c r="X89" s="56" t="s">
        <v>149</v>
      </c>
      <c r="Y89" s="56"/>
      <c r="Z89" s="56"/>
      <c r="AA89" s="56" t="s">
        <v>318</v>
      </c>
      <c r="AB89" s="56"/>
      <c r="AC89" s="56" t="s">
        <v>318</v>
      </c>
      <c r="AD89" s="56"/>
      <c r="AE89" s="56" t="s">
        <v>318</v>
      </c>
      <c r="AF89" s="56"/>
      <c r="AG89" s="56" t="s">
        <v>318</v>
      </c>
      <c r="AH89" s="56"/>
      <c r="AI89" s="56" t="s">
        <v>318</v>
      </c>
      <c r="AJ89" s="56" t="s">
        <v>149</v>
      </c>
      <c r="AK89" s="56"/>
      <c r="AL89" s="56" t="s">
        <v>149</v>
      </c>
      <c r="AM89" s="56"/>
      <c r="AN89" s="56" t="s">
        <v>149</v>
      </c>
      <c r="AO89" s="56"/>
    </row>
    <row r="90" spans="1:41" ht="35.1" customHeight="1" x14ac:dyDescent="0.25">
      <c r="A90" s="12" t="str">
        <f>tab_AUXILIAR[[#This Row],[N.º]]</f>
        <v>5.6</v>
      </c>
      <c r="B90" s="105" t="str">
        <f>IF(L90="X","NÃO APLICÁVEL - "&amp;tab_AUXILIAR[[#This Row],[QUESTÃO]],tab_AUXILIAR[[#This Row],[QUESTÃO]])</f>
        <v>No dia imediato ao termo fixado para a apresentação das propostas, foi publicitada a lista dos concorrentes na plataforma eletrónica utilizada pela entidade adjudicante?</v>
      </c>
      <c r="C90" s="106"/>
      <c r="D90" s="5"/>
      <c r="E90" s="95" t="s">
        <v>82</v>
      </c>
      <c r="G90" s="19" t="str">
        <f>IF($C$27="","",IF(VLOOKUP(A90,tab_AUXILIAR[],N90,FALSE)=0,"-",VLOOKUP(A90,tab_AUXILIAR[],N90,FALSE)))</f>
        <v/>
      </c>
      <c r="I90" s="15"/>
      <c r="J90" s="79"/>
      <c r="L90" s="33" t="str">
        <f>IF(ISERROR(VLOOKUP(A90,tab_AUXILIAR[],M90,FALSE)=TRUE),"",VLOOKUP(A90,tab_AUXILIAR[],M90,FALSE))</f>
        <v/>
      </c>
      <c r="M90" s="33" t="e">
        <f t="shared" si="13"/>
        <v>#N/A</v>
      </c>
      <c r="N90" s="33" t="e">
        <f t="shared" si="14"/>
        <v>#N/A</v>
      </c>
      <c r="O90" s="33">
        <f t="shared" si="15"/>
        <v>1</v>
      </c>
      <c r="P90" s="35"/>
      <c r="Q90" s="47" t="s">
        <v>103</v>
      </c>
      <c r="R90" s="48" t="s">
        <v>319</v>
      </c>
      <c r="S90" s="49" t="s">
        <v>320</v>
      </c>
      <c r="T90" s="56" t="s">
        <v>149</v>
      </c>
      <c r="U90" s="56"/>
      <c r="V90" s="56" t="s">
        <v>149</v>
      </c>
      <c r="W90" s="56"/>
      <c r="X90" s="56" t="s">
        <v>149</v>
      </c>
      <c r="Y90" s="56"/>
      <c r="Z90" s="56"/>
      <c r="AA90" s="56" t="s">
        <v>320</v>
      </c>
      <c r="AB90" s="56"/>
      <c r="AC90" s="56" t="s">
        <v>320</v>
      </c>
      <c r="AD90" s="56" t="s">
        <v>150</v>
      </c>
      <c r="AE90" s="56" t="s">
        <v>305</v>
      </c>
      <c r="AF90" s="56"/>
      <c r="AG90" s="56" t="s">
        <v>320</v>
      </c>
      <c r="AH90" s="56"/>
      <c r="AI90" s="56" t="s">
        <v>320</v>
      </c>
      <c r="AJ90" s="56"/>
      <c r="AK90" s="56" t="s">
        <v>320</v>
      </c>
      <c r="AL90" s="56"/>
      <c r="AM90" s="56" t="s">
        <v>320</v>
      </c>
      <c r="AN90" s="56"/>
      <c r="AO90" s="56" t="s">
        <v>320</v>
      </c>
    </row>
    <row r="91" spans="1:41" ht="24" customHeight="1" x14ac:dyDescent="0.25">
      <c r="A91" s="12" t="str">
        <f>tab_AUXILIAR[[#This Row],[N.º]]</f>
        <v>5.7</v>
      </c>
      <c r="B91" s="105" t="str">
        <f>IF(L91="X","NÃO APLICÁVEL - "&amp;tab_AUXILIAR[[#This Row],[QUESTÃO]],tab_AUXILIAR[[#This Row],[QUESTÃO]])</f>
        <v>Foi elaborado o Relatório Preliminar?</v>
      </c>
      <c r="C91" s="106"/>
      <c r="D91" s="5"/>
      <c r="E91" s="95" t="s">
        <v>82</v>
      </c>
      <c r="G91" s="19" t="str">
        <f>IF($C$27="","",IF(VLOOKUP(A91,tab_AUXILIAR[],N91,FALSE)=0,"-",VLOOKUP(A91,tab_AUXILIAR[],N91,FALSE)))</f>
        <v/>
      </c>
      <c r="I91" s="15"/>
      <c r="J91" s="79"/>
      <c r="L91" s="33" t="str">
        <f>IF(ISERROR(VLOOKUP(A91,tab_AUXILIAR[],M91,FALSE)=TRUE),"",VLOOKUP(A91,tab_AUXILIAR[],M91,FALSE))</f>
        <v/>
      </c>
      <c r="M91" s="33" t="e">
        <f t="shared" si="13"/>
        <v>#N/A</v>
      </c>
      <c r="N91" s="33" t="e">
        <f t="shared" si="14"/>
        <v>#N/A</v>
      </c>
      <c r="O91" s="33">
        <f t="shared" ref="O91:O96" si="16">IF(L91="X",0,IF(E91="Selecionar resposta",1,0))</f>
        <v>1</v>
      </c>
      <c r="P91" s="35"/>
      <c r="Q91" s="47" t="s">
        <v>321</v>
      </c>
      <c r="R91" s="48" t="s">
        <v>483</v>
      </c>
      <c r="S91" s="49" t="s">
        <v>662</v>
      </c>
      <c r="T91" s="56" t="s">
        <v>149</v>
      </c>
      <c r="U91" s="56"/>
      <c r="V91" s="56" t="s">
        <v>149</v>
      </c>
      <c r="W91" s="56"/>
      <c r="X91" s="56"/>
      <c r="Y91" s="56" t="s">
        <v>322</v>
      </c>
      <c r="Z91" s="56"/>
      <c r="AA91" s="56" t="s">
        <v>323</v>
      </c>
      <c r="AB91" s="56"/>
      <c r="AC91" s="56" t="s">
        <v>323</v>
      </c>
      <c r="AD91" s="56" t="s">
        <v>150</v>
      </c>
      <c r="AE91" s="56" t="s">
        <v>305</v>
      </c>
      <c r="AF91" s="56"/>
      <c r="AG91" s="56" t="s">
        <v>323</v>
      </c>
      <c r="AH91" s="56"/>
      <c r="AI91" s="56" t="s">
        <v>323</v>
      </c>
      <c r="AJ91" s="56"/>
      <c r="AK91" s="56" t="s">
        <v>307</v>
      </c>
      <c r="AL91" s="56"/>
      <c r="AM91" s="56" t="s">
        <v>324</v>
      </c>
      <c r="AN91" s="56" t="s">
        <v>149</v>
      </c>
      <c r="AO91" s="56"/>
    </row>
    <row r="92" spans="1:41" ht="67.5" customHeight="1" x14ac:dyDescent="0.25">
      <c r="A92" s="12" t="str">
        <f>tab_AUXILIAR[[#This Row],[N.º]]</f>
        <v>5.8</v>
      </c>
      <c r="B92" s="105" t="str">
        <f>IF(L92="X","NÃO APLICÁVEL - "&amp;tab_AUXILIAR[[#This Row],[QUESTÃO]],tab_AUXILIAR[[#This Row],[QUESTÃO]])</f>
        <v>As propostas / candidaturas dos concorrentes/candidatos foram avaliadas de forma transparente, baseando-se estrita e unicamente no critério de adjudicação  / qualificação?
Nota: Deve ser apresentado o relatório final de avaliação das propostas/candidaturas para se aferir da transparência da deliberação do júri do procedimento</v>
      </c>
      <c r="C92" s="106"/>
      <c r="D92" s="5"/>
      <c r="E92" s="95" t="s">
        <v>82</v>
      </c>
      <c r="G92" s="19" t="str">
        <f>IF($C$27="","",IF(VLOOKUP(A92,tab_AUXILIAR[],N92,FALSE)=0,"-",VLOOKUP(A92,tab_AUXILIAR[],N92,FALSE)))</f>
        <v/>
      </c>
      <c r="I92" s="15"/>
      <c r="J92" s="79"/>
      <c r="L92" s="33" t="str">
        <f>IF(ISERROR(VLOOKUP(A92,tab_AUXILIAR[],M92,FALSE)=TRUE),"",VLOOKUP(A92,tab_AUXILIAR[],M92,FALSE))</f>
        <v/>
      </c>
      <c r="M92" s="33" t="e">
        <f t="shared" si="13"/>
        <v>#N/A</v>
      </c>
      <c r="N92" s="33" t="e">
        <f t="shared" si="14"/>
        <v>#N/A</v>
      </c>
      <c r="O92" s="33">
        <f t="shared" si="16"/>
        <v>1</v>
      </c>
      <c r="P92" s="35"/>
      <c r="Q92" s="47" t="s">
        <v>325</v>
      </c>
      <c r="R92" s="48" t="s">
        <v>95</v>
      </c>
      <c r="S92" s="49" t="s">
        <v>663</v>
      </c>
      <c r="T92" s="56" t="s">
        <v>149</v>
      </c>
      <c r="U92" s="56"/>
      <c r="V92" s="56" t="s">
        <v>149</v>
      </c>
      <c r="W92" s="56"/>
      <c r="X92" s="56"/>
      <c r="Y92" s="56" t="s">
        <v>326</v>
      </c>
      <c r="Z92" s="56"/>
      <c r="AA92" s="56" t="s">
        <v>327</v>
      </c>
      <c r="AB92" s="56"/>
      <c r="AC92" s="56" t="s">
        <v>327</v>
      </c>
      <c r="AD92" s="56" t="s">
        <v>150</v>
      </c>
      <c r="AE92" s="56" t="s">
        <v>305</v>
      </c>
      <c r="AF92" s="56"/>
      <c r="AG92" s="56" t="s">
        <v>328</v>
      </c>
      <c r="AH92" s="56"/>
      <c r="AI92" s="56" t="s">
        <v>328</v>
      </c>
      <c r="AJ92" s="56"/>
      <c r="AK92" s="56" t="s">
        <v>329</v>
      </c>
      <c r="AL92" s="56"/>
      <c r="AM92" s="56" t="s">
        <v>330</v>
      </c>
      <c r="AN92" s="56"/>
      <c r="AO92" s="56" t="s">
        <v>331</v>
      </c>
    </row>
    <row r="93" spans="1:41" ht="35.1" customHeight="1" x14ac:dyDescent="0.25">
      <c r="A93" s="12" t="str">
        <f>tab_AUXILIAR[[#This Row],[N.º]]</f>
        <v>5.9</v>
      </c>
      <c r="B93" s="105" t="str">
        <f>IF(L93="X","NÃO APLICÁVEL - "&amp;tab_AUXILIAR[[#This Row],[QUESTÃO]],tab_AUXILIAR[[#This Row],[QUESTÃO]])</f>
        <v>Caso o júri tenha solicitado aos concorrentes quaisquer esclarecimentos sobre as propostas apresentadas, estes cumpriram os requisitos legalmente exigidos?</v>
      </c>
      <c r="C93" s="106"/>
      <c r="D93" s="5"/>
      <c r="E93" s="95" t="s">
        <v>82</v>
      </c>
      <c r="G93" s="19" t="str">
        <f>IF($C$27="","",IF(VLOOKUP(A93,tab_AUXILIAR[],N93,FALSE)=0,"-",VLOOKUP(A93,tab_AUXILIAR[],N93,FALSE)))</f>
        <v/>
      </c>
      <c r="I93" s="15"/>
      <c r="J93" s="79"/>
      <c r="L93" s="33" t="str">
        <f>IF(ISERROR(VLOOKUP(A93,tab_AUXILIAR[],M93,FALSE)=TRUE),"",VLOOKUP(A93,tab_AUXILIAR[],M93,FALSE))</f>
        <v/>
      </c>
      <c r="M93" s="33" t="e">
        <f t="shared" si="13"/>
        <v>#N/A</v>
      </c>
      <c r="N93" s="33" t="e">
        <f t="shared" si="14"/>
        <v>#N/A</v>
      </c>
      <c r="O93" s="33">
        <f t="shared" si="16"/>
        <v>1</v>
      </c>
      <c r="P93" s="35"/>
      <c r="Q93" s="47" t="s">
        <v>332</v>
      </c>
      <c r="R93" s="48" t="s">
        <v>333</v>
      </c>
      <c r="S93" s="49" t="s">
        <v>664</v>
      </c>
      <c r="T93" s="56" t="s">
        <v>149</v>
      </c>
      <c r="U93" s="56"/>
      <c r="V93" s="56" t="s">
        <v>149</v>
      </c>
      <c r="W93" s="56"/>
      <c r="X93" s="56"/>
      <c r="Y93" s="56" t="s">
        <v>334</v>
      </c>
      <c r="Z93" s="56"/>
      <c r="AA93" s="56" t="s">
        <v>334</v>
      </c>
      <c r="AB93" s="56"/>
      <c r="AC93" s="56" t="s">
        <v>334</v>
      </c>
      <c r="AD93" s="56" t="s">
        <v>150</v>
      </c>
      <c r="AE93" s="56" t="s">
        <v>305</v>
      </c>
      <c r="AF93" s="56"/>
      <c r="AG93" s="56" t="s">
        <v>334</v>
      </c>
      <c r="AH93" s="56"/>
      <c r="AI93" s="56" t="s">
        <v>334</v>
      </c>
      <c r="AJ93" s="56"/>
      <c r="AK93" s="56" t="s">
        <v>334</v>
      </c>
      <c r="AL93" s="56"/>
      <c r="AM93" s="56" t="s">
        <v>334</v>
      </c>
      <c r="AN93" s="56"/>
      <c r="AO93" s="56" t="s">
        <v>334</v>
      </c>
    </row>
    <row r="94" spans="1:41" ht="29.25" customHeight="1" x14ac:dyDescent="0.25">
      <c r="A94" s="12" t="str">
        <f>tab_AUXILIAR[[#This Row],[N.º]]</f>
        <v>5.10</v>
      </c>
      <c r="B94" s="105" t="str">
        <f>IF(L94="X","NÃO APLICÁVEL - "&amp;tab_AUXILIAR[[#This Row],[QUESTÃO]],tab_AUXILIAR[[#This Row],[QUESTÃO]])</f>
        <v>Foi realizada a audiência prévia dos candidatos/concorrentes?</v>
      </c>
      <c r="C94" s="106"/>
      <c r="D94" s="5"/>
      <c r="E94" s="95" t="s">
        <v>82</v>
      </c>
      <c r="G94" s="19" t="str">
        <f>IF($C$27="","",IF(VLOOKUP(A94,tab_AUXILIAR[],N94,FALSE)=0,"-",VLOOKUP(A94,tab_AUXILIAR[],N94,FALSE)))</f>
        <v/>
      </c>
      <c r="I94" s="15"/>
      <c r="J94" s="79"/>
      <c r="L94" s="33" t="str">
        <f>IF(ISERROR(VLOOKUP(A94,tab_AUXILIAR[],M94,FALSE)=TRUE),"",VLOOKUP(A94,tab_AUXILIAR[],M94,FALSE))</f>
        <v/>
      </c>
      <c r="M94" s="33" t="e">
        <f t="shared" si="13"/>
        <v>#N/A</v>
      </c>
      <c r="N94" s="33" t="e">
        <f t="shared" si="14"/>
        <v>#N/A</v>
      </c>
      <c r="O94" s="33">
        <f t="shared" si="16"/>
        <v>1</v>
      </c>
      <c r="P94" s="35"/>
      <c r="Q94" s="47" t="s">
        <v>335</v>
      </c>
      <c r="R94" s="48" t="s">
        <v>74</v>
      </c>
      <c r="S94" s="49" t="s">
        <v>665</v>
      </c>
      <c r="T94" s="56" t="s">
        <v>149</v>
      </c>
      <c r="U94" s="56"/>
      <c r="V94" s="56" t="s">
        <v>149</v>
      </c>
      <c r="W94" s="56"/>
      <c r="X94" s="56"/>
      <c r="Y94" s="56" t="s">
        <v>336</v>
      </c>
      <c r="Z94" s="56"/>
      <c r="AA94" s="56" t="s">
        <v>337</v>
      </c>
      <c r="AB94" s="56"/>
      <c r="AC94" s="56" t="s">
        <v>337</v>
      </c>
      <c r="AD94" s="56" t="s">
        <v>150</v>
      </c>
      <c r="AE94" s="56" t="s">
        <v>305</v>
      </c>
      <c r="AF94" s="56"/>
      <c r="AG94" s="56" t="s">
        <v>338</v>
      </c>
      <c r="AH94" s="56"/>
      <c r="AI94" s="56" t="s">
        <v>338</v>
      </c>
      <c r="AJ94" s="56"/>
      <c r="AK94" s="56" t="s">
        <v>339</v>
      </c>
      <c r="AL94" s="56"/>
      <c r="AM94" s="56" t="s">
        <v>340</v>
      </c>
      <c r="AN94" s="56"/>
      <c r="AO94" s="56" t="s">
        <v>341</v>
      </c>
    </row>
    <row r="95" spans="1:41" ht="42.75" customHeight="1" x14ac:dyDescent="0.25">
      <c r="A95" s="12" t="str">
        <f>tab_AUXILIAR[[#This Row],[N.º]]</f>
        <v>5.11</v>
      </c>
      <c r="B95" s="105" t="str">
        <f>IF(L95="X","NÃO APLICÁVEL - "&amp;tab_AUXILIAR[[#This Row],[QUESTÃO]],tab_AUXILIAR[[#This Row],[QUESTÃO]])</f>
        <v>Existe análise e decisão, devidamente fundamentadas, das eventuais pronúncias e alegações apresentadas pelos candidatos/concorrentes em sede de audiência prévia?</v>
      </c>
      <c r="C95" s="106"/>
      <c r="D95" s="5"/>
      <c r="E95" s="95" t="s">
        <v>82</v>
      </c>
      <c r="G95" s="19" t="str">
        <f>IF($C$27="","",IF(VLOOKUP(A95,tab_AUXILIAR[],N95,FALSE)=0,"-",VLOOKUP(A95,tab_AUXILIAR[],N95,FALSE)))</f>
        <v/>
      </c>
      <c r="I95" s="15"/>
      <c r="J95" s="79"/>
      <c r="L95" s="33" t="str">
        <f>IF(ISERROR(VLOOKUP(A95,tab_AUXILIAR[],M95,FALSE)=TRUE),"",VLOOKUP(A95,tab_AUXILIAR[],M95,FALSE))</f>
        <v/>
      </c>
      <c r="M95" s="33" t="e">
        <f t="shared" si="13"/>
        <v>#N/A</v>
      </c>
      <c r="N95" s="33" t="e">
        <f t="shared" si="14"/>
        <v>#N/A</v>
      </c>
      <c r="O95" s="33">
        <f t="shared" si="16"/>
        <v>1</v>
      </c>
      <c r="P95" s="35"/>
      <c r="Q95" s="47" t="s">
        <v>342</v>
      </c>
      <c r="R95" s="48" t="s">
        <v>343</v>
      </c>
      <c r="S95" s="49" t="s">
        <v>666</v>
      </c>
      <c r="T95" s="56" t="s">
        <v>149</v>
      </c>
      <c r="U95" s="56"/>
      <c r="V95" s="56" t="s">
        <v>149</v>
      </c>
      <c r="W95" s="56"/>
      <c r="X95" s="56"/>
      <c r="Y95" s="56" t="s">
        <v>336</v>
      </c>
      <c r="Z95" s="56"/>
      <c r="AA95" s="56" t="s">
        <v>337</v>
      </c>
      <c r="AB95" s="56"/>
      <c r="AC95" s="56" t="s">
        <v>337</v>
      </c>
      <c r="AD95" s="56" t="s">
        <v>150</v>
      </c>
      <c r="AE95" s="56" t="s">
        <v>305</v>
      </c>
      <c r="AF95" s="56"/>
      <c r="AG95" s="56" t="s">
        <v>338</v>
      </c>
      <c r="AH95" s="56"/>
      <c r="AI95" s="56" t="s">
        <v>338</v>
      </c>
      <c r="AJ95" s="56"/>
      <c r="AK95" s="56" t="s">
        <v>344</v>
      </c>
      <c r="AL95" s="56"/>
      <c r="AM95" s="56" t="s">
        <v>340</v>
      </c>
      <c r="AN95" s="56"/>
      <c r="AO95" s="56" t="s">
        <v>635</v>
      </c>
    </row>
    <row r="96" spans="1:41" ht="37.5" customHeight="1" x14ac:dyDescent="0.25">
      <c r="A96" s="12" t="str">
        <f>tab_AUXILIAR[[#This Row],[N.º]]</f>
        <v>5.12</v>
      </c>
      <c r="B96" s="105" t="str">
        <f>IF(L96="X","NÃO APLICÁVEL - "&amp;tab_AUXILIAR[[#This Row],[QUESTÃO]],tab_AUXILIAR[[#This Row],[QUESTÃO]])</f>
        <v>Foi elaborado o Relatório Final?</v>
      </c>
      <c r="C96" s="106"/>
      <c r="D96" s="5"/>
      <c r="E96" s="95" t="s">
        <v>82</v>
      </c>
      <c r="G96" s="19" t="str">
        <f>IF($C$27="","",IF(VLOOKUP(A96,tab_AUXILIAR[],N96,FALSE)=0,"-",VLOOKUP(A96,tab_AUXILIAR[],N96,FALSE)))</f>
        <v/>
      </c>
      <c r="I96" s="15"/>
      <c r="J96" s="79"/>
      <c r="L96" s="33" t="str">
        <f>IF(ISERROR(VLOOKUP(A96,tab_AUXILIAR[],M96,FALSE)=TRUE),"",VLOOKUP(A96,tab_AUXILIAR[],M96,FALSE))</f>
        <v/>
      </c>
      <c r="M96" s="33" t="e">
        <f t="shared" si="13"/>
        <v>#N/A</v>
      </c>
      <c r="N96" s="33" t="e">
        <f t="shared" si="14"/>
        <v>#N/A</v>
      </c>
      <c r="O96" s="33">
        <f t="shared" si="16"/>
        <v>1</v>
      </c>
      <c r="P96" s="35"/>
      <c r="Q96" s="47" t="s">
        <v>345</v>
      </c>
      <c r="R96" s="48" t="s">
        <v>346</v>
      </c>
      <c r="S96" s="49" t="s">
        <v>667</v>
      </c>
      <c r="T96" s="56" t="s">
        <v>149</v>
      </c>
      <c r="U96" s="56"/>
      <c r="V96" s="56" t="s">
        <v>149</v>
      </c>
      <c r="W96" s="56"/>
      <c r="X96" s="56"/>
      <c r="Y96" s="56" t="s">
        <v>326</v>
      </c>
      <c r="Z96" s="56"/>
      <c r="AA96" s="56" t="s">
        <v>347</v>
      </c>
      <c r="AB96" s="56"/>
      <c r="AC96" s="56" t="s">
        <v>347</v>
      </c>
      <c r="AD96" s="56" t="s">
        <v>150</v>
      </c>
      <c r="AE96" s="56" t="s">
        <v>305</v>
      </c>
      <c r="AF96" s="56"/>
      <c r="AG96" s="56" t="s">
        <v>348</v>
      </c>
      <c r="AH96" s="56"/>
      <c r="AI96" s="56" t="s">
        <v>348</v>
      </c>
      <c r="AJ96" s="56"/>
      <c r="AK96" s="56" t="s">
        <v>307</v>
      </c>
      <c r="AL96" s="56"/>
      <c r="AM96" s="56" t="s">
        <v>349</v>
      </c>
      <c r="AN96" s="56"/>
      <c r="AO96" s="56" t="s">
        <v>635</v>
      </c>
    </row>
    <row r="97" spans="1:41" ht="30" customHeight="1" x14ac:dyDescent="0.25">
      <c r="A97" s="13"/>
      <c r="B97" s="14"/>
      <c r="C97" s="14"/>
      <c r="E97" s="2"/>
      <c r="G97" s="28"/>
      <c r="H97" s="29"/>
      <c r="I97" s="30"/>
      <c r="J97" s="30"/>
      <c r="L97" s="33"/>
      <c r="M97" s="33"/>
      <c r="N97" s="33"/>
      <c r="O97" s="33"/>
      <c r="P97" s="35"/>
      <c r="Q97" s="47"/>
      <c r="R97" s="48"/>
      <c r="S97" s="49"/>
      <c r="T97" s="56"/>
      <c r="U97" s="56"/>
      <c r="V97" s="56"/>
      <c r="W97" s="56"/>
      <c r="X97" s="56"/>
      <c r="Y97" s="56"/>
      <c r="Z97" s="56"/>
      <c r="AA97" s="56"/>
      <c r="AB97" s="56"/>
      <c r="AC97" s="56"/>
      <c r="AD97" s="56"/>
      <c r="AE97" s="56"/>
      <c r="AF97" s="56"/>
      <c r="AG97" s="56"/>
      <c r="AH97" s="56"/>
      <c r="AI97" s="56"/>
      <c r="AJ97" s="56"/>
      <c r="AK97" s="56"/>
      <c r="AL97" s="56"/>
      <c r="AM97" s="56"/>
      <c r="AN97" s="56"/>
      <c r="AO97" s="56"/>
    </row>
    <row r="98" spans="1:41" ht="39.950000000000003" customHeight="1" x14ac:dyDescent="0.25">
      <c r="A98" s="13"/>
      <c r="B98" s="119" t="s">
        <v>626</v>
      </c>
      <c r="C98" s="120"/>
      <c r="D98" s="10"/>
      <c r="E98" s="11" t="s">
        <v>31</v>
      </c>
      <c r="F98" s="2"/>
      <c r="G98" s="11" t="s">
        <v>32</v>
      </c>
      <c r="H98" s="38"/>
      <c r="I98" s="39" t="s">
        <v>37</v>
      </c>
      <c r="J98"/>
      <c r="L98" s="33"/>
      <c r="M98" s="33"/>
      <c r="N98" s="33"/>
      <c r="O98" s="33"/>
      <c r="P98" s="35"/>
      <c r="Q98" s="47"/>
      <c r="R98" s="48" t="s">
        <v>350</v>
      </c>
      <c r="S98" s="49" t="s">
        <v>32</v>
      </c>
      <c r="T98" s="56"/>
      <c r="U98" s="56"/>
      <c r="V98" s="56"/>
      <c r="W98" s="56"/>
      <c r="X98" s="56"/>
      <c r="Y98" s="56"/>
      <c r="Z98" s="56"/>
      <c r="AA98" s="56"/>
      <c r="AB98" s="56"/>
      <c r="AC98" s="56"/>
      <c r="AD98" s="56"/>
      <c r="AE98" s="56"/>
      <c r="AF98" s="56"/>
      <c r="AG98" s="56"/>
      <c r="AH98" s="56"/>
      <c r="AI98" s="56"/>
      <c r="AJ98" s="56"/>
      <c r="AK98" s="56"/>
      <c r="AL98" s="56"/>
      <c r="AM98" s="56"/>
      <c r="AN98" s="56"/>
      <c r="AO98" s="56"/>
    </row>
    <row r="99" spans="1:41" ht="24.95" customHeight="1" x14ac:dyDescent="0.25">
      <c r="A99" s="12" t="str">
        <f>tab_AUXILIAR[[#This Row],[N.º]]</f>
        <v>6.1</v>
      </c>
      <c r="B99" s="103" t="str">
        <f>IF(L99="X","NÃO APLICÁVEL - "&amp;tab_AUXILIAR[[#This Row],[QUESTÃO]],tab_AUXILIAR[[#This Row],[QUESTÃO]])</f>
        <v>Existe uma decisão juridicamente válida de adjudicação?</v>
      </c>
      <c r="C99" s="104"/>
      <c r="D99" s="5"/>
      <c r="E99" s="95" t="s">
        <v>82</v>
      </c>
      <c r="G99" s="19" t="str">
        <f>IF($C$27="","",IF(VLOOKUP(A99,tab_AUXILIAR[],N99,FALSE)=0,"-",VLOOKUP(A99,tab_AUXILIAR[],N99,FALSE)))</f>
        <v/>
      </c>
      <c r="I99" s="15"/>
      <c r="J99" s="79"/>
      <c r="L99" s="33" t="str">
        <f>IF(ISERROR(VLOOKUP(A99,tab_AUXILIAR[],M99,FALSE)=TRUE),"",VLOOKUP(A99,tab_AUXILIAR[],M99,FALSE))</f>
        <v/>
      </c>
      <c r="M99" s="33" t="e">
        <f>VLOOKUP($C$27,$T$10:$V$20,2,FALSE)</f>
        <v>#N/A</v>
      </c>
      <c r="N99" s="33" t="e">
        <f>VLOOKUP($C$27,$T$10:$V$21,3,FALSE)</f>
        <v>#N/A</v>
      </c>
      <c r="O99" s="33">
        <f t="shared" ref="O99" si="17">IF(L99="X",0,IF(E99="Selecionar resposta",1,0))</f>
        <v>1</v>
      </c>
      <c r="P99" s="35"/>
      <c r="Q99" s="47" t="s">
        <v>71</v>
      </c>
      <c r="R99" s="48" t="s">
        <v>75</v>
      </c>
      <c r="S99" s="49" t="s">
        <v>351</v>
      </c>
      <c r="T99" s="56"/>
      <c r="U99" s="56" t="s">
        <v>351</v>
      </c>
      <c r="V99" s="56"/>
      <c r="W99" s="56" t="s">
        <v>351</v>
      </c>
      <c r="X99" s="56"/>
      <c r="Y99" s="56" t="s">
        <v>351</v>
      </c>
      <c r="Z99" s="56"/>
      <c r="AA99" s="56" t="s">
        <v>351</v>
      </c>
      <c r="AB99" s="56"/>
      <c r="AC99" s="56" t="s">
        <v>351</v>
      </c>
      <c r="AD99" s="56"/>
      <c r="AE99" s="56" t="s">
        <v>351</v>
      </c>
      <c r="AF99" s="56"/>
      <c r="AG99" s="56" t="s">
        <v>351</v>
      </c>
      <c r="AH99" s="56"/>
      <c r="AI99" s="56" t="s">
        <v>351</v>
      </c>
      <c r="AJ99" s="56"/>
      <c r="AK99" s="56" t="s">
        <v>351</v>
      </c>
      <c r="AL99" s="56"/>
      <c r="AM99" s="56" t="s">
        <v>351</v>
      </c>
      <c r="AN99" s="56"/>
      <c r="AO99" s="56" t="s">
        <v>351</v>
      </c>
    </row>
    <row r="100" spans="1:41" ht="27.75" customHeight="1" x14ac:dyDescent="0.25">
      <c r="A100" s="12" t="str">
        <f>tab_AUXILIAR[[#This Row],[N.º]]</f>
        <v>6.2</v>
      </c>
      <c r="B100" s="105" t="str">
        <f>IF(L100="X","NÃO APLICÁVEL - "&amp;tab_AUXILIAR[[#This Row],[QUESTÃO]],tab_AUXILIAR[[#This Row],[QUESTÃO]])</f>
        <v>Foi realizada a notificação de adjudicação a todos os concorrentes (escolhido e preteridos)?</v>
      </c>
      <c r="C100" s="106"/>
      <c r="D100" s="5"/>
      <c r="E100" s="95" t="s">
        <v>82</v>
      </c>
      <c r="G100" s="19" t="str">
        <f>IF($C$27="","",IF(VLOOKUP(A100,tab_AUXILIAR[],N100,FALSE)=0,"-",VLOOKUP(A100,tab_AUXILIAR[],N100,FALSE)))</f>
        <v/>
      </c>
      <c r="I100" s="15"/>
      <c r="J100" s="79"/>
      <c r="L100" s="33" t="str">
        <f>IF(ISERROR(VLOOKUP(A100,tab_AUXILIAR[],M100,FALSE)=TRUE),"",VLOOKUP(A100,tab_AUXILIAR[],M100,FALSE))</f>
        <v/>
      </c>
      <c r="M100" s="33" t="e">
        <f>VLOOKUP($C$27,$T$10:$V$20,2,FALSE)</f>
        <v>#N/A</v>
      </c>
      <c r="N100" s="33" t="e">
        <f t="shared" ref="N100:N103" si="18">VLOOKUP($C$27,$T$10:$V$21,3,FALSE)</f>
        <v>#N/A</v>
      </c>
      <c r="O100" s="33">
        <f t="shared" ref="O100:O103" si="19">IF(L100="X",0,IF(E100="Selecionar resposta",1,0))</f>
        <v>1</v>
      </c>
      <c r="P100" s="35"/>
      <c r="Q100" s="47" t="s">
        <v>72</v>
      </c>
      <c r="R100" s="48" t="s">
        <v>353</v>
      </c>
      <c r="S100" s="49" t="s">
        <v>125</v>
      </c>
      <c r="T100" s="56"/>
      <c r="U100" s="56" t="s">
        <v>125</v>
      </c>
      <c r="V100" s="56"/>
      <c r="W100" s="56" t="s">
        <v>125</v>
      </c>
      <c r="X100" s="56"/>
      <c r="Y100" s="56" t="s">
        <v>125</v>
      </c>
      <c r="Z100" s="56"/>
      <c r="AA100" s="56" t="s">
        <v>125</v>
      </c>
      <c r="AB100" s="56"/>
      <c r="AC100" s="56" t="s">
        <v>125</v>
      </c>
      <c r="AD100" s="56"/>
      <c r="AE100" s="56" t="s">
        <v>125</v>
      </c>
      <c r="AF100" s="56"/>
      <c r="AG100" s="56" t="s">
        <v>125</v>
      </c>
      <c r="AH100" s="56"/>
      <c r="AI100" s="56" t="s">
        <v>125</v>
      </c>
      <c r="AJ100" s="56"/>
      <c r="AK100" s="56" t="s">
        <v>125</v>
      </c>
      <c r="AL100" s="56"/>
      <c r="AM100" s="56" t="s">
        <v>125</v>
      </c>
      <c r="AN100" s="56"/>
      <c r="AO100" s="56" t="s">
        <v>125</v>
      </c>
    </row>
    <row r="101" spans="1:41" ht="51.75" customHeight="1" x14ac:dyDescent="0.25">
      <c r="A101" s="12" t="str">
        <f>tab_AUXILIAR[[#This Row],[N.º]]</f>
        <v>6.3</v>
      </c>
      <c r="B101" s="105" t="str">
        <f>IF(L101="X","NÃO APLICÁVEL - "&amp;tab_AUXILIAR[[#This Row],[QUESTÃO]],tab_AUXILIAR[[#This Row],[QUESTÃO]])</f>
        <v>Foram apresentados os documentos de habilitação?</v>
      </c>
      <c r="C101" s="106"/>
      <c r="D101" s="5"/>
      <c r="E101" s="95" t="s">
        <v>82</v>
      </c>
      <c r="G101" s="19" t="str">
        <f>IF($C$27="","",IF(VLOOKUP(A101,tab_AUXILIAR[],N101,FALSE)=0,"-",VLOOKUP(A101,tab_AUXILIAR[],N101,FALSE)))</f>
        <v/>
      </c>
      <c r="I101" s="15"/>
      <c r="J101" s="79"/>
      <c r="L101" s="33" t="str">
        <f>IF(ISERROR(VLOOKUP(A101,tab_AUXILIAR[],M101,FALSE)=TRUE),"",VLOOKUP(A101,tab_AUXILIAR[],M101,FALSE))</f>
        <v/>
      </c>
      <c r="M101" s="33" t="e">
        <f>VLOOKUP($C$27,$T$10:$V$20,2,FALSE)</f>
        <v>#N/A</v>
      </c>
      <c r="N101" s="33" t="e">
        <f t="shared" si="18"/>
        <v>#N/A</v>
      </c>
      <c r="O101" s="33">
        <f t="shared" si="19"/>
        <v>1</v>
      </c>
      <c r="P101" s="35"/>
      <c r="Q101" s="47" t="s">
        <v>352</v>
      </c>
      <c r="R101" s="48" t="s">
        <v>76</v>
      </c>
      <c r="S101" s="49" t="s">
        <v>668</v>
      </c>
      <c r="T101" s="56"/>
      <c r="U101" s="56" t="s">
        <v>355</v>
      </c>
      <c r="V101" s="56"/>
      <c r="W101" s="56" t="s">
        <v>355</v>
      </c>
      <c r="X101" s="56"/>
      <c r="Y101" s="56" t="s">
        <v>355</v>
      </c>
      <c r="Z101" s="56"/>
      <c r="AA101" s="56" t="s">
        <v>355</v>
      </c>
      <c r="AB101" s="56"/>
      <c r="AC101" s="56" t="s">
        <v>355</v>
      </c>
      <c r="AD101" s="56"/>
      <c r="AE101" s="56" t="s">
        <v>356</v>
      </c>
      <c r="AF101" s="56"/>
      <c r="AG101" s="56" t="s">
        <v>355</v>
      </c>
      <c r="AH101" s="56"/>
      <c r="AI101" s="56" t="s">
        <v>355</v>
      </c>
      <c r="AJ101" s="56"/>
      <c r="AK101" s="56" t="s">
        <v>355</v>
      </c>
      <c r="AL101" s="56"/>
      <c r="AM101" s="56" t="s">
        <v>355</v>
      </c>
      <c r="AN101" s="56"/>
      <c r="AO101" s="56" t="s">
        <v>355</v>
      </c>
    </row>
    <row r="102" spans="1:41" ht="24.95" customHeight="1" x14ac:dyDescent="0.25">
      <c r="A102" s="12" t="str">
        <f>tab_AUXILIAR[[#This Row],[N.º]]</f>
        <v>6.4</v>
      </c>
      <c r="B102" s="105" t="str">
        <f>IF(L102="X","NÃO APLICÁVEL - "&amp;tab_AUXILIAR[[#This Row],[QUESTÃO]],tab_AUXILIAR[[#This Row],[QUESTÃO]])</f>
        <v>Foi publicado o anúncio de adjudicação no JOUE (quando aplicável)?</v>
      </c>
      <c r="C102" s="106"/>
      <c r="D102" s="5"/>
      <c r="E102" s="95" t="s">
        <v>82</v>
      </c>
      <c r="G102" s="19" t="str">
        <f>IF($C$27="","",IF(VLOOKUP(A102,tab_AUXILIAR[],N102,FALSE)=0,"-",VLOOKUP(A102,tab_AUXILIAR[],N102,FALSE)))</f>
        <v/>
      </c>
      <c r="I102" s="15"/>
      <c r="J102" s="79"/>
      <c r="L102" s="33" t="str">
        <f>IF(ISERROR(VLOOKUP(A102,tab_AUXILIAR[],M102,FALSE)=TRUE),"",VLOOKUP(A102,tab_AUXILIAR[],M102,FALSE))</f>
        <v/>
      </c>
      <c r="M102" s="33" t="e">
        <f>VLOOKUP($C$27,$T$10:$V$20,2,FALSE)</f>
        <v>#N/A</v>
      </c>
      <c r="N102" s="33" t="e">
        <f t="shared" si="18"/>
        <v>#N/A</v>
      </c>
      <c r="O102" s="33">
        <f t="shared" si="19"/>
        <v>1</v>
      </c>
      <c r="P102" s="35"/>
      <c r="Q102" s="47" t="s">
        <v>354</v>
      </c>
      <c r="R102" s="48" t="s">
        <v>358</v>
      </c>
      <c r="S102" s="49" t="s">
        <v>125</v>
      </c>
      <c r="T102" s="56" t="s">
        <v>149</v>
      </c>
      <c r="U102" s="56"/>
      <c r="V102" s="56"/>
      <c r="W102" s="56" t="s">
        <v>125</v>
      </c>
      <c r="X102" s="56" t="s">
        <v>149</v>
      </c>
      <c r="Y102" s="56"/>
      <c r="Z102" s="56"/>
      <c r="AA102" s="56" t="s">
        <v>125</v>
      </c>
      <c r="AB102" s="56" t="s">
        <v>149</v>
      </c>
      <c r="AC102" s="56"/>
      <c r="AD102" s="56" t="s">
        <v>149</v>
      </c>
      <c r="AE102" s="56"/>
      <c r="AF102" s="56"/>
      <c r="AG102" s="56" t="s">
        <v>125</v>
      </c>
      <c r="AH102" s="56" t="s">
        <v>149</v>
      </c>
      <c r="AI102" s="56"/>
      <c r="AJ102" s="56"/>
      <c r="AK102" s="56" t="s">
        <v>125</v>
      </c>
      <c r="AL102" s="56"/>
      <c r="AM102" s="56" t="s">
        <v>125</v>
      </c>
      <c r="AN102" s="56"/>
      <c r="AO102" s="56" t="s">
        <v>125</v>
      </c>
    </row>
    <row r="103" spans="1:41" ht="24.95" customHeight="1" x14ac:dyDescent="0.25">
      <c r="A103" s="12" t="str">
        <f>tab_AUXILIAR[[#This Row],[N.º]]</f>
        <v>6.5</v>
      </c>
      <c r="B103" s="105" t="str">
        <f>IF(L103="X","NÃO APLICÁVEL - "&amp;tab_AUXILIAR[[#This Row],[QUESTÃO]],tab_AUXILIAR[[#This Row],[QUESTÃO]])</f>
        <v>Foi prestada caução para garantia do contrato (quando legalmente exigida)?</v>
      </c>
      <c r="C103" s="106"/>
      <c r="D103" s="5"/>
      <c r="E103" s="95" t="s">
        <v>82</v>
      </c>
      <c r="G103" s="19" t="str">
        <f>IF($C$27="","",IF(VLOOKUP(A103,tab_AUXILIAR[],N103,FALSE)=0,"-",VLOOKUP(A103,tab_AUXILIAR[],N103,FALSE)))</f>
        <v/>
      </c>
      <c r="I103" s="15"/>
      <c r="J103" s="79"/>
      <c r="L103" s="33" t="str">
        <f>IF(ISERROR(VLOOKUP(A103,tab_AUXILIAR[],M103,FALSE)=TRUE),"",VLOOKUP(A103,tab_AUXILIAR[],M103,FALSE))</f>
        <v/>
      </c>
      <c r="M103" s="33" t="e">
        <f>VLOOKUP($C$27,$T$10:$V$20,2,FALSE)</f>
        <v>#N/A</v>
      </c>
      <c r="N103" s="33" t="e">
        <f t="shared" si="18"/>
        <v>#N/A</v>
      </c>
      <c r="O103" s="33">
        <f t="shared" si="19"/>
        <v>1</v>
      </c>
      <c r="P103" s="35"/>
      <c r="Q103" s="47" t="s">
        <v>357</v>
      </c>
      <c r="R103" s="48" t="s">
        <v>77</v>
      </c>
      <c r="S103" s="49" t="s">
        <v>126</v>
      </c>
      <c r="T103" s="56"/>
      <c r="U103" s="56" t="s">
        <v>126</v>
      </c>
      <c r="V103" s="56"/>
      <c r="W103" s="56" t="s">
        <v>126</v>
      </c>
      <c r="X103" s="56"/>
      <c r="Y103" s="56" t="s">
        <v>126</v>
      </c>
      <c r="Z103" s="56"/>
      <c r="AA103" s="56" t="s">
        <v>126</v>
      </c>
      <c r="AB103" s="56"/>
      <c r="AC103" s="56" t="s">
        <v>126</v>
      </c>
      <c r="AD103" s="56" t="s">
        <v>150</v>
      </c>
      <c r="AE103" s="56" t="s">
        <v>305</v>
      </c>
      <c r="AF103" s="56"/>
      <c r="AG103" s="56" t="s">
        <v>126</v>
      </c>
      <c r="AH103" s="56"/>
      <c r="AI103" s="56" t="s">
        <v>126</v>
      </c>
      <c r="AJ103" s="56"/>
      <c r="AK103" s="56" t="s">
        <v>126</v>
      </c>
      <c r="AL103" s="56"/>
      <c r="AM103" s="56" t="s">
        <v>126</v>
      </c>
      <c r="AN103" s="56"/>
      <c r="AO103" s="56" t="s">
        <v>126</v>
      </c>
    </row>
    <row r="104" spans="1:41" ht="30" customHeight="1" x14ac:dyDescent="0.25">
      <c r="A104" s="13"/>
      <c r="B104" s="14"/>
      <c r="C104" s="14"/>
      <c r="E104" s="2"/>
      <c r="G104" s="28"/>
      <c r="H104" s="29"/>
      <c r="I104" s="30"/>
      <c r="J104" s="30"/>
      <c r="L104" s="33"/>
      <c r="M104" s="33"/>
      <c r="N104" s="33"/>
      <c r="O104" s="33"/>
      <c r="P104" s="35"/>
      <c r="Q104" s="47"/>
      <c r="R104" s="48"/>
      <c r="S104" s="49"/>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row>
    <row r="105" spans="1:41" ht="39.950000000000003" customHeight="1" x14ac:dyDescent="0.25">
      <c r="A105" s="13"/>
      <c r="B105" s="119" t="s">
        <v>627</v>
      </c>
      <c r="C105" s="120"/>
      <c r="D105" s="10"/>
      <c r="E105" s="11" t="s">
        <v>31</v>
      </c>
      <c r="F105" s="2"/>
      <c r="G105" s="11" t="s">
        <v>32</v>
      </c>
      <c r="H105" s="38"/>
      <c r="I105" s="39" t="s">
        <v>37</v>
      </c>
      <c r="J105"/>
      <c r="L105" s="33"/>
      <c r="M105" s="33"/>
      <c r="N105" s="33"/>
      <c r="O105" s="33"/>
      <c r="P105" s="35"/>
      <c r="Q105" s="47"/>
      <c r="R105" s="48" t="s">
        <v>359</v>
      </c>
      <c r="S105" s="49" t="s">
        <v>32</v>
      </c>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row>
    <row r="106" spans="1:41" ht="94.5" customHeight="1" x14ac:dyDescent="0.25">
      <c r="A106" s="12" t="str">
        <f>tab_AUXILIAR[[#This Row],[N.º]]</f>
        <v>7.1</v>
      </c>
      <c r="B106" s="103" t="str">
        <f>IF(L106="X","NÃO APLICÁVEL - "&amp;tab_AUXILIAR[[#This Row],[QUESTÃO]],tab_AUXILIAR[[#This Row],[QUESTÃO]])</f>
        <v>Foi celebrado contrato escrito (quando exigido ou não dispensado)?
Notas: 
a) A partir de 21.06.2021, quando aplicável, o contrato deve ser reduzido a escrito em suporte informático com a aposição de assinaturas eletrónicas, e apenas reduzido a escrito em suporte de papel quando não tiver sido utilizada plataforma eletrónica para a tramitação do procedimento;
b) Caso o contrato não tenha sido reduzido a escrito, referir se se trata de um incumprimento da lei ou de um caso de não exigência ou de dispensa do mesmo</v>
      </c>
      <c r="C106" s="104"/>
      <c r="D106" s="5"/>
      <c r="E106" s="95" t="s">
        <v>82</v>
      </c>
      <c r="G106" s="19" t="str">
        <f>IF($C$27="","",IF(VLOOKUP(A106,tab_AUXILIAR[],N106,FALSE)=0,"-",VLOOKUP(A106,tab_AUXILIAR[],N106,FALSE)))</f>
        <v/>
      </c>
      <c r="I106" s="15"/>
      <c r="J106" s="79"/>
      <c r="L106" s="33" t="str">
        <f>IF(ISERROR(VLOOKUP(A106,tab_AUXILIAR[],M106,FALSE)=TRUE),"",VLOOKUP(A106,tab_AUXILIAR[],M106,FALSE))</f>
        <v/>
      </c>
      <c r="M106" s="33" t="e">
        <f>VLOOKUP($C$27,$T$10:$V$20,2,FALSE)</f>
        <v>#N/A</v>
      </c>
      <c r="N106" s="33" t="e">
        <f>VLOOKUP($C$27,$T$10:$V$21,3,FALSE)</f>
        <v>#N/A</v>
      </c>
      <c r="O106" s="33">
        <f t="shared" ref="O106" si="20">IF(L106="X",0,IF(E106="Selecionar resposta",1,0))</f>
        <v>1</v>
      </c>
      <c r="P106" s="35"/>
      <c r="Q106" s="47" t="s">
        <v>73</v>
      </c>
      <c r="R106" s="48" t="s">
        <v>360</v>
      </c>
      <c r="S106" s="49" t="s">
        <v>361</v>
      </c>
      <c r="T106" s="56"/>
      <c r="U106" s="56" t="s">
        <v>361</v>
      </c>
      <c r="V106" s="56"/>
      <c r="W106" s="56" t="s">
        <v>361</v>
      </c>
      <c r="X106" s="56"/>
      <c r="Y106" s="56" t="s">
        <v>361</v>
      </c>
      <c r="Z106" s="56"/>
      <c r="AA106" s="56" t="s">
        <v>361</v>
      </c>
      <c r="AB106" s="56"/>
      <c r="AC106" s="56" t="s">
        <v>361</v>
      </c>
      <c r="AD106" s="56"/>
      <c r="AE106" s="56" t="s">
        <v>361</v>
      </c>
      <c r="AF106" s="56"/>
      <c r="AG106" s="56" t="s">
        <v>361</v>
      </c>
      <c r="AH106" s="56"/>
      <c r="AI106" s="56" t="s">
        <v>361</v>
      </c>
      <c r="AJ106" s="56"/>
      <c r="AK106" s="56" t="s">
        <v>361</v>
      </c>
      <c r="AL106" s="56"/>
      <c r="AM106" s="56" t="s">
        <v>361</v>
      </c>
      <c r="AN106" s="56"/>
      <c r="AO106" s="56" t="s">
        <v>361</v>
      </c>
    </row>
    <row r="107" spans="1:41" ht="30.75" customHeight="1" x14ac:dyDescent="0.25">
      <c r="A107" s="12" t="str">
        <f>tab_AUXILIAR[[#This Row],[N.º]]</f>
        <v>7.2</v>
      </c>
      <c r="B107" s="105" t="str">
        <f>IF(L107="X","NÃO APLICÁVEL - "&amp;tab_AUXILIAR[[#This Row],[QUESTÃO]],tab_AUXILIAR[[#This Row],[QUESTÃO]])</f>
        <v>Foi designado o gestor do contrato e este assinou a declaração de inexistência de conflitos de interesses antes do início de funções?</v>
      </c>
      <c r="C107" s="106"/>
      <c r="D107" s="5"/>
      <c r="E107" s="95" t="s">
        <v>82</v>
      </c>
      <c r="G107" s="19" t="str">
        <f>IF($C$27="","",IF(VLOOKUP(A107,tab_AUXILIAR[],N107,FALSE)=0,"-",VLOOKUP(A107,tab_AUXILIAR[],N107,FALSE)))</f>
        <v/>
      </c>
      <c r="I107" s="15"/>
      <c r="J107" s="79"/>
      <c r="L107" s="33" t="str">
        <f>IF(ISERROR(VLOOKUP(A107,tab_AUXILIAR[],M107,FALSE)=TRUE),"",VLOOKUP(A107,tab_AUXILIAR[],M107,FALSE))</f>
        <v/>
      </c>
      <c r="M107" s="33" t="e">
        <f>VLOOKUP($C$27,$T$10:$V$20,2,FALSE)</f>
        <v>#N/A</v>
      </c>
      <c r="N107" s="33" t="e">
        <f>VLOOKUP($C$27,$T$10:$V$21,3,FALSE)</f>
        <v>#N/A</v>
      </c>
      <c r="O107" s="33">
        <f t="shared" ref="O107" si="21">IF(L107="X",0,IF(E107="Selecionar resposta",1,0))</f>
        <v>1</v>
      </c>
      <c r="P107" s="35"/>
      <c r="Q107" s="47" t="s">
        <v>161</v>
      </c>
      <c r="R107" s="48" t="s">
        <v>362</v>
      </c>
      <c r="S107" s="49" t="s">
        <v>363</v>
      </c>
      <c r="T107" s="56"/>
      <c r="U107" s="56" t="s">
        <v>363</v>
      </c>
      <c r="V107" s="56"/>
      <c r="W107" s="56" t="s">
        <v>363</v>
      </c>
      <c r="X107" s="56"/>
      <c r="Y107" s="56" t="s">
        <v>363</v>
      </c>
      <c r="Z107" s="56"/>
      <c r="AA107" s="56" t="s">
        <v>363</v>
      </c>
      <c r="AB107" s="56"/>
      <c r="AC107" s="56" t="s">
        <v>363</v>
      </c>
      <c r="AD107" s="56"/>
      <c r="AE107" s="56" t="s">
        <v>363</v>
      </c>
      <c r="AF107" s="56"/>
      <c r="AG107" s="56" t="s">
        <v>363</v>
      </c>
      <c r="AH107" s="56"/>
      <c r="AI107" s="56" t="s">
        <v>363</v>
      </c>
      <c r="AJ107" s="56"/>
      <c r="AK107" s="56" t="s">
        <v>363</v>
      </c>
      <c r="AL107" s="56"/>
      <c r="AM107" s="56" t="s">
        <v>363</v>
      </c>
      <c r="AN107" s="56"/>
      <c r="AO107" s="56" t="s">
        <v>363</v>
      </c>
    </row>
    <row r="108" spans="1:41" ht="35.1" customHeight="1" x14ac:dyDescent="0.25">
      <c r="A108" s="12" t="str">
        <f>tab_AUXILIAR[[#This Row],[N.º]]</f>
        <v>7.3</v>
      </c>
      <c r="B108" s="105" t="str">
        <f>IF(L108="X","NÃO APLICÁVEL - "&amp;tab_AUXILIAR[[#This Row],[QUESTÃO]],tab_AUXILIAR[[#This Row],[QUESTÃO]])</f>
        <v>A celebração do contrato foi publicitada no portal da internet dedicado aos contratos públicos (www.base.gov.pt)?</v>
      </c>
      <c r="C108" s="106"/>
      <c r="D108" s="5"/>
      <c r="E108" s="95" t="s">
        <v>82</v>
      </c>
      <c r="G108" s="19" t="str">
        <f>IF($C$27="","",IF(VLOOKUP(A108,tab_AUXILIAR[],N108,FALSE)=0,"-",VLOOKUP(A108,tab_AUXILIAR[],N108,FALSE)))</f>
        <v/>
      </c>
      <c r="I108" s="15"/>
      <c r="J108" s="79"/>
      <c r="L108" s="33" t="str">
        <f>IF(ISERROR(VLOOKUP(A108,tab_AUXILIAR[],M108,FALSE)=TRUE),"",VLOOKUP(A108,tab_AUXILIAR[],M108,FALSE))</f>
        <v/>
      </c>
      <c r="M108" s="33" t="e">
        <f>VLOOKUP($C$27,$T$10:$V$20,2,FALSE)</f>
        <v>#N/A</v>
      </c>
      <c r="N108" s="33" t="e">
        <f t="shared" ref="N108:N110" si="22">VLOOKUP($C$27,$T$10:$V$21,3,FALSE)</f>
        <v>#N/A</v>
      </c>
      <c r="O108" s="33">
        <f t="shared" ref="O108:O110" si="23">IF(L108="X",0,IF(E108="Selecionar resposta",1,0))</f>
        <v>1</v>
      </c>
      <c r="P108" s="35"/>
      <c r="Q108" s="47" t="s">
        <v>364</v>
      </c>
      <c r="R108" s="48" t="s">
        <v>78</v>
      </c>
      <c r="S108" s="49" t="s">
        <v>127</v>
      </c>
      <c r="T108" s="56"/>
      <c r="U108" s="56" t="s">
        <v>127</v>
      </c>
      <c r="V108" s="56"/>
      <c r="W108" s="56" t="s">
        <v>127</v>
      </c>
      <c r="X108" s="56"/>
      <c r="Y108" s="56" t="s">
        <v>127</v>
      </c>
      <c r="Z108" s="56"/>
      <c r="AA108" s="56" t="s">
        <v>127</v>
      </c>
      <c r="AB108" s="56"/>
      <c r="AC108" s="56" t="s">
        <v>127</v>
      </c>
      <c r="AD108" s="56"/>
      <c r="AE108" s="56" t="s">
        <v>127</v>
      </c>
      <c r="AF108" s="56"/>
      <c r="AG108" s="56" t="s">
        <v>127</v>
      </c>
      <c r="AH108" s="56"/>
      <c r="AI108" s="56" t="s">
        <v>127</v>
      </c>
      <c r="AJ108" s="56"/>
      <c r="AK108" s="56" t="s">
        <v>127</v>
      </c>
      <c r="AL108" s="56"/>
      <c r="AM108" s="56" t="s">
        <v>127</v>
      </c>
      <c r="AN108" s="56"/>
      <c r="AO108" s="56" t="s">
        <v>127</v>
      </c>
    </row>
    <row r="109" spans="1:41" ht="46.5" customHeight="1" x14ac:dyDescent="0.25">
      <c r="A109" s="12" t="str">
        <f>tab_AUXILIAR[[#This Row],[N.º]]</f>
        <v>7.4</v>
      </c>
      <c r="B109" s="105" t="str">
        <f>IF(L109="X","NÃO APLICÁVEL - "&amp;tab_AUXILIAR[[#This Row],[QUESTÃO]],tab_AUXILIAR[[#This Row],[QUESTÃO]])</f>
        <v>Em particular, foi publicitada no portal dos contratos públicos (base.gov.pt) a celebração de contrato (tenha ou não sido reduzido a escrito) nas sequência de ajuste direto ou consulta prévia, respeitando a condição de eficácia para efeitos de pagamentos?</v>
      </c>
      <c r="C109" s="106"/>
      <c r="D109" s="5"/>
      <c r="E109" s="95" t="s">
        <v>82</v>
      </c>
      <c r="G109" s="19" t="str">
        <f>IF($C$27="","",IF(VLOOKUP(A109,tab_AUXILIAR[],N109,FALSE)=0,"-",VLOOKUP(A109,tab_AUXILIAR[],N109,FALSE)))</f>
        <v/>
      </c>
      <c r="I109" s="15"/>
      <c r="J109" s="79"/>
      <c r="L109" s="33" t="str">
        <f>IF(ISERROR(VLOOKUP(A109,tab_AUXILIAR[],M109,FALSE)=TRUE),"",VLOOKUP(A109,tab_AUXILIAR[],M109,FALSE))</f>
        <v/>
      </c>
      <c r="M109" s="33" t="e">
        <f>VLOOKUP($C$27,$T$10:$V$20,2,FALSE)</f>
        <v>#N/A</v>
      </c>
      <c r="N109" s="33" t="e">
        <f t="shared" si="22"/>
        <v>#N/A</v>
      </c>
      <c r="O109" s="33">
        <f t="shared" si="23"/>
        <v>1</v>
      </c>
      <c r="P109" s="35"/>
      <c r="Q109" s="47" t="s">
        <v>365</v>
      </c>
      <c r="R109" s="48" t="s">
        <v>366</v>
      </c>
      <c r="S109" s="49" t="s">
        <v>128</v>
      </c>
      <c r="T109" s="56"/>
      <c r="U109" s="56" t="s">
        <v>128</v>
      </c>
      <c r="V109" s="56"/>
      <c r="W109" s="56" t="s">
        <v>128</v>
      </c>
      <c r="X109" s="56"/>
      <c r="Y109" s="56" t="s">
        <v>128</v>
      </c>
      <c r="Z109" s="56" t="s">
        <v>149</v>
      </c>
      <c r="AA109" s="56"/>
      <c r="AB109" s="56" t="s">
        <v>149</v>
      </c>
      <c r="AC109" s="56"/>
      <c r="AD109" s="56" t="s">
        <v>149</v>
      </c>
      <c r="AE109" s="56"/>
      <c r="AF109" s="56" t="s">
        <v>149</v>
      </c>
      <c r="AG109" s="56"/>
      <c r="AH109" s="56" t="s">
        <v>149</v>
      </c>
      <c r="AI109" s="56"/>
      <c r="AJ109" s="56" t="s">
        <v>149</v>
      </c>
      <c r="AK109" s="56"/>
      <c r="AL109" s="56" t="s">
        <v>149</v>
      </c>
      <c r="AM109" s="56"/>
      <c r="AN109" s="56" t="s">
        <v>149</v>
      </c>
      <c r="AO109" s="56"/>
    </row>
    <row r="110" spans="1:41" ht="53.45" customHeight="1" x14ac:dyDescent="0.25">
      <c r="A110" s="12" t="str">
        <f>tab_AUXILIAR[[#This Row],[N.º]]</f>
        <v>7.5</v>
      </c>
      <c r="B110" s="105" t="str">
        <f>IF(L110="X","NÃO APLICÁVEL - "&amp;tab_AUXILIAR[[#This Row],[QUESTÃO]],tab_AUXILIAR[[#This Row],[QUESTÃO]])</f>
        <v>O contrato, se o preço contratual for igual ou superior a 750.000 euros, foi objeto de fiscalização prévia (visto ou declaração de conformidade) pelo Tribunal de Contas?</v>
      </c>
      <c r="C110" s="106"/>
      <c r="D110" s="5"/>
      <c r="E110" s="95" t="s">
        <v>82</v>
      </c>
      <c r="G110" s="19" t="str">
        <f>IF($C$27="","",IF(VLOOKUP(A110,tab_AUXILIAR[],N110,FALSE)=0,"-",VLOOKUP(A110,tab_AUXILIAR[],N110,FALSE)))</f>
        <v/>
      </c>
      <c r="I110" s="15"/>
      <c r="J110" s="79"/>
      <c r="L110" s="33" t="str">
        <f>IF(ISERROR(VLOOKUP(A110,tab_AUXILIAR[],M110,FALSE)=TRUE),"",VLOOKUP(A110,tab_AUXILIAR[],M110,FALSE))</f>
        <v/>
      </c>
      <c r="M110" s="33" t="e">
        <f>VLOOKUP($C$27,$T$10:$V$20,2,FALSE)</f>
        <v>#N/A</v>
      </c>
      <c r="N110" s="33" t="e">
        <f t="shared" si="22"/>
        <v>#N/A</v>
      </c>
      <c r="O110" s="33">
        <f t="shared" si="23"/>
        <v>1</v>
      </c>
      <c r="P110" s="35"/>
      <c r="Q110" s="47" t="s">
        <v>367</v>
      </c>
      <c r="R110" s="48" t="s">
        <v>636</v>
      </c>
      <c r="S110" s="49" t="s">
        <v>129</v>
      </c>
      <c r="T110" s="56" t="s">
        <v>149</v>
      </c>
      <c r="U110" s="56" t="s">
        <v>129</v>
      </c>
      <c r="V110" s="56"/>
      <c r="W110" s="56" t="s">
        <v>129</v>
      </c>
      <c r="X110" s="56" t="s">
        <v>149</v>
      </c>
      <c r="Y110" s="56" t="s">
        <v>129</v>
      </c>
      <c r="Z110" s="56"/>
      <c r="AA110" s="56" t="s">
        <v>129</v>
      </c>
      <c r="AB110" s="56"/>
      <c r="AC110" s="56" t="s">
        <v>129</v>
      </c>
      <c r="AD110" s="56" t="s">
        <v>149</v>
      </c>
      <c r="AE110" s="56" t="s">
        <v>129</v>
      </c>
      <c r="AF110" s="56"/>
      <c r="AG110" s="56" t="s">
        <v>129</v>
      </c>
      <c r="AH110" s="56"/>
      <c r="AI110" s="56" t="s">
        <v>129</v>
      </c>
      <c r="AJ110" s="56"/>
      <c r="AK110" s="56" t="s">
        <v>129</v>
      </c>
      <c r="AL110" s="56"/>
      <c r="AM110" s="56" t="s">
        <v>129</v>
      </c>
      <c r="AN110" s="56"/>
      <c r="AO110" s="56" t="s">
        <v>129</v>
      </c>
    </row>
    <row r="111" spans="1:41" x14ac:dyDescent="0.25">
      <c r="G111" s="31"/>
    </row>
    <row r="112" spans="1:41" x14ac:dyDescent="0.25">
      <c r="G112" s="31"/>
    </row>
    <row r="113" spans="1:10" x14ac:dyDescent="0.25">
      <c r="G113" s="31"/>
    </row>
    <row r="114" spans="1:10" x14ac:dyDescent="0.25">
      <c r="A114" s="121" t="s">
        <v>156</v>
      </c>
      <c r="B114" s="121"/>
      <c r="C114" s="121"/>
      <c r="D114" s="121"/>
      <c r="E114" s="121"/>
      <c r="F114" s="121"/>
      <c r="G114" s="121"/>
      <c r="H114" s="121"/>
      <c r="I114" s="121"/>
      <c r="J114" s="78"/>
    </row>
    <row r="115" spans="1:10" x14ac:dyDescent="0.25">
      <c r="A115" s="121"/>
      <c r="B115" s="121"/>
      <c r="C115" s="121"/>
      <c r="D115" s="121"/>
      <c r="E115" s="121"/>
      <c r="F115" s="121"/>
      <c r="G115" s="121"/>
      <c r="H115" s="121"/>
      <c r="I115" s="121"/>
      <c r="J115" s="78"/>
    </row>
    <row r="116" spans="1:10" x14ac:dyDescent="0.25">
      <c r="G116" s="30"/>
    </row>
    <row r="118" spans="1:10" x14ac:dyDescent="0.25">
      <c r="A118" s="37" t="s">
        <v>157</v>
      </c>
    </row>
    <row r="119" spans="1:10" x14ac:dyDescent="0.25">
      <c r="G119" s="31"/>
    </row>
    <row r="120" spans="1:10" x14ac:dyDescent="0.25">
      <c r="G120" s="30"/>
    </row>
    <row r="121" spans="1:10" x14ac:dyDescent="0.25">
      <c r="G121" s="30"/>
    </row>
    <row r="122" spans="1:10" x14ac:dyDescent="0.25">
      <c r="G122" s="30"/>
    </row>
  </sheetData>
  <sheetProtection algorithmName="SHA-512" hashValue="Q/m393ILMEB2TxBifYFjQlLUXNfLx6i2tbkESSdmFzDTB7hLO67G6jpvV+mUf/dLsZo1Xh8v0ROQde4r2gbTjg==" saltValue="kmgg3Xqkg3kxM/6RIkv9QQ==" spinCount="100000" sheet="1" objects="1" scenarios="1" selectLockedCells="1"/>
  <mergeCells count="98">
    <mergeCell ref="B70:C70"/>
    <mergeCell ref="B65:C65"/>
    <mergeCell ref="B66:C66"/>
    <mergeCell ref="B67:C67"/>
    <mergeCell ref="B68:C68"/>
    <mergeCell ref="B69:C69"/>
    <mergeCell ref="B71:C71"/>
    <mergeCell ref="B72:C72"/>
    <mergeCell ref="B80:C80"/>
    <mergeCell ref="B74:C74"/>
    <mergeCell ref="B78:C78"/>
    <mergeCell ref="B75:C75"/>
    <mergeCell ref="B76:C76"/>
    <mergeCell ref="B79:C79"/>
    <mergeCell ref="B110:C110"/>
    <mergeCell ref="C7:E7"/>
    <mergeCell ref="C27:E27"/>
    <mergeCell ref="C28:E28"/>
    <mergeCell ref="C29:E29"/>
    <mergeCell ref="C30:E30"/>
    <mergeCell ref="C12:E12"/>
    <mergeCell ref="C22:E22"/>
    <mergeCell ref="C23:E23"/>
    <mergeCell ref="C8:E8"/>
    <mergeCell ref="C13:E13"/>
    <mergeCell ref="C14:E14"/>
    <mergeCell ref="C15:E15"/>
    <mergeCell ref="C19:E19"/>
    <mergeCell ref="C20:E20"/>
    <mergeCell ref="C21:E21"/>
    <mergeCell ref="B50:C50"/>
    <mergeCell ref="B62:C62"/>
    <mergeCell ref="A114:I115"/>
    <mergeCell ref="B84:C84"/>
    <mergeCell ref="B105:C105"/>
    <mergeCell ref="B98:C98"/>
    <mergeCell ref="B90:C90"/>
    <mergeCell ref="B99:C99"/>
    <mergeCell ref="B106:C106"/>
    <mergeCell ref="B107:C107"/>
    <mergeCell ref="B95:C95"/>
    <mergeCell ref="B96:C96"/>
    <mergeCell ref="B100:C100"/>
    <mergeCell ref="B101:C101"/>
    <mergeCell ref="B102:C102"/>
    <mergeCell ref="B103:C103"/>
    <mergeCell ref="B44:C44"/>
    <mergeCell ref="B45:C45"/>
    <mergeCell ref="B47:C47"/>
    <mergeCell ref="B48:C48"/>
    <mergeCell ref="B49:C49"/>
    <mergeCell ref="B63:C63"/>
    <mergeCell ref="B64:C64"/>
    <mergeCell ref="B51:C51"/>
    <mergeCell ref="B61:C61"/>
    <mergeCell ref="B53:C53"/>
    <mergeCell ref="B55:C55"/>
    <mergeCell ref="B52:C52"/>
    <mergeCell ref="B56:C56"/>
    <mergeCell ref="B57:C57"/>
    <mergeCell ref="B58:C58"/>
    <mergeCell ref="B54:C54"/>
    <mergeCell ref="B59:C59"/>
    <mergeCell ref="B60:C60"/>
    <mergeCell ref="B42:C42"/>
    <mergeCell ref="B43:C43"/>
    <mergeCell ref="AD31:AE32"/>
    <mergeCell ref="AF31:AG32"/>
    <mergeCell ref="AH31:AI32"/>
    <mergeCell ref="B38:C38"/>
    <mergeCell ref="B39:C39"/>
    <mergeCell ref="B40:C40"/>
    <mergeCell ref="B41:C41"/>
    <mergeCell ref="B34:C34"/>
    <mergeCell ref="B35:C35"/>
    <mergeCell ref="B36:C36"/>
    <mergeCell ref="B37:C37"/>
    <mergeCell ref="AN31:AO32"/>
    <mergeCell ref="T31:U32"/>
    <mergeCell ref="V31:W32"/>
    <mergeCell ref="X31:Y32"/>
    <mergeCell ref="Z31:AA32"/>
    <mergeCell ref="AB31:AC32"/>
    <mergeCell ref="AJ31:AK32"/>
    <mergeCell ref="AL31:AM32"/>
    <mergeCell ref="B108:C108"/>
    <mergeCell ref="B109:C109"/>
    <mergeCell ref="B87:C87"/>
    <mergeCell ref="B92:C92"/>
    <mergeCell ref="B93:C93"/>
    <mergeCell ref="B94:C94"/>
    <mergeCell ref="B91:C91"/>
    <mergeCell ref="B89:C89"/>
    <mergeCell ref="B85:C85"/>
    <mergeCell ref="B86:C86"/>
    <mergeCell ref="B81:C81"/>
    <mergeCell ref="B82:C82"/>
    <mergeCell ref="B88:C88"/>
  </mergeCells>
  <phoneticPr fontId="8" type="noConversion"/>
  <conditionalFormatting sqref="B1">
    <cfRule type="expression" dxfId="15" priority="16">
      <formula>IF($O$1=0,1,0)</formula>
    </cfRule>
  </conditionalFormatting>
  <conditionalFormatting sqref="B35:B45 B48:B110">
    <cfRule type="expression" dxfId="14" priority="20">
      <formula>IF(L35="X",1,0)</formula>
    </cfRule>
  </conditionalFormatting>
  <conditionalFormatting sqref="B47:C47">
    <cfRule type="expression" dxfId="13" priority="10">
      <formula>IF(L47="X",1,0)</formula>
    </cfRule>
  </conditionalFormatting>
  <conditionalFormatting sqref="C73:C74 C77:C78 C83:C84 C97:C98 C104:C105">
    <cfRule type="expression" dxfId="12" priority="43">
      <formula>IF(#REF!="X",1,0)</formula>
    </cfRule>
  </conditionalFormatting>
  <conditionalFormatting sqref="E35:E45 E47:E110">
    <cfRule type="expression" dxfId="11" priority="19">
      <formula>IF(L35="X",1,0)</formula>
    </cfRule>
  </conditionalFormatting>
  <conditionalFormatting sqref="G35:G45 G47:G110">
    <cfRule type="expression" dxfId="10" priority="18">
      <formula>IF(L35="X",1,0)</formula>
    </cfRule>
  </conditionalFormatting>
  <conditionalFormatting sqref="I47 I48:J73 I74 I75:J77 I78 I79:J83 I84 I85:J97 I98 I99:J104 I105 I106:J110">
    <cfRule type="expression" dxfId="9" priority="7">
      <formula>IF(L47="X",1,0)</formula>
    </cfRule>
  </conditionalFormatting>
  <conditionalFormatting sqref="I35:J45">
    <cfRule type="expression" dxfId="8" priority="17">
      <formula>IF(L35="X",1,0)</formula>
    </cfRule>
  </conditionalFormatting>
  <dataValidations count="6">
    <dataValidation type="list" allowBlank="1" showInputMessage="1" showErrorMessage="1" sqref="C12" xr:uid="{F6F9ED0B-09E2-4A12-BA4B-608CC257B708}">
      <formula1>$P$3:$P$4</formula1>
    </dataValidation>
    <dataValidation type="list" allowBlank="1" showInputMessage="1" showErrorMessage="1" sqref="C13" xr:uid="{5D9A4B30-7945-40FE-B1A3-7761DD397830}">
      <formula1>$P$7:$P$10</formula1>
    </dataValidation>
    <dataValidation type="list" allowBlank="1" showInputMessage="1" showErrorMessage="1" sqref="C14" xr:uid="{9B82836B-3BB9-4512-9A49-479735BD89B0}">
      <formula1>$P$13:$P$14</formula1>
    </dataValidation>
    <dataValidation type="list" allowBlank="1" showInputMessage="1" showErrorMessage="1" sqref="C15" xr:uid="{B9C4BE4F-771C-4349-A277-9CF1BFD75B92}">
      <formula1>$P$16:$P$20</formula1>
    </dataValidation>
    <dataValidation type="list" allowBlank="1" showInputMessage="1" showErrorMessage="1" sqref="C27:E27" xr:uid="{4AB3492D-3DA7-440D-83F7-CB03DA457B74}">
      <formula1>$T$10:$T$21</formula1>
    </dataValidation>
    <dataValidation type="list" allowBlank="1" showInputMessage="1" showErrorMessage="1" promptTitle="Selecionar resposta" sqref="E35:E45 E85:E96 E79:E82 E75:E76 E48:E72 E99:E103 E106:E110" xr:uid="{8F9A6A64-E6C1-4C52-A38A-3274E05E49B3}">
      <formula1>$P$23:$P$26</formula1>
    </dataValidation>
  </dataValidations>
  <pageMargins left="0.23622047244094491" right="0.23622047244094491" top="0.74803149606299213" bottom="0.74803149606299213" header="0.31496062992125984" footer="0.31496062992125984"/>
  <pageSetup paperSize="9" scale="64" fitToHeight="49" orientation="portrait" r:id="rId1"/>
  <headerFooter>
    <oddFooter>Página &amp;P de &amp;N</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6FD6-8000-4104-A4B3-781CC2DDE776}">
  <sheetPr codeName="Folha2">
    <tabColor rgb="FF003B4D"/>
    <pageSetUpPr fitToPage="1"/>
  </sheetPr>
  <dimension ref="A1:I200"/>
  <sheetViews>
    <sheetView showGridLines="0" showRowColHeaders="0" zoomScale="90" zoomScaleNormal="90" workbookViewId="0">
      <pane ySplit="3" topLeftCell="A9" activePane="bottomLeft" state="frozen"/>
      <selection pane="bottomLeft" activeCell="F8" sqref="F8"/>
    </sheetView>
  </sheetViews>
  <sheetFormatPr defaultColWidth="8.85546875" defaultRowHeight="15" x14ac:dyDescent="0.25"/>
  <cols>
    <col min="1" max="1" width="5.5703125" style="3" customWidth="1"/>
    <col min="2" max="2" width="68.5703125" style="2" customWidth="1"/>
    <col min="3" max="4" width="10.5703125" style="3" customWidth="1"/>
    <col min="5" max="5" width="60.5703125" style="3" customWidth="1"/>
    <col min="6" max="7" width="10.5703125" style="3" customWidth="1"/>
    <col min="8" max="8" width="60.5703125" style="3" customWidth="1"/>
    <col min="9" max="9" width="0.85546875" style="3" customWidth="1"/>
  </cols>
  <sheetData>
    <row r="1" spans="1:9" ht="24.95" customHeight="1" x14ac:dyDescent="0.25">
      <c r="B1" s="141" t="s">
        <v>489</v>
      </c>
      <c r="C1" s="141"/>
      <c r="D1" s="141"/>
      <c r="E1" s="141"/>
      <c r="F1" s="142" t="e" vm="1">
        <v>#VALUE!</v>
      </c>
      <c r="G1" s="142"/>
      <c r="H1" s="142"/>
      <c r="I1" s="58"/>
    </row>
    <row r="2" spans="1:9" ht="24.95" customHeight="1" x14ac:dyDescent="0.25">
      <c r="B2" s="141"/>
      <c r="C2" s="141"/>
      <c r="D2" s="141"/>
      <c r="E2" s="141"/>
      <c r="F2" s="142"/>
      <c r="G2" s="142"/>
      <c r="H2" s="142"/>
      <c r="I2" s="58"/>
    </row>
    <row r="3" spans="1:9" ht="24.95" customHeight="1" x14ac:dyDescent="0.25">
      <c r="B3" s="58" t="s">
        <v>490</v>
      </c>
      <c r="C3" s="58"/>
      <c r="D3" s="58"/>
      <c r="E3" s="58"/>
      <c r="F3" s="142"/>
      <c r="G3" s="142"/>
      <c r="H3" s="142"/>
      <c r="I3" s="58"/>
    </row>
    <row r="4" spans="1:9" ht="15" customHeight="1" x14ac:dyDescent="0.25">
      <c r="C4" s="1"/>
      <c r="D4" s="1"/>
      <c r="E4" s="1"/>
      <c r="F4" s="1"/>
      <c r="G4" s="1"/>
      <c r="H4" s="1"/>
    </row>
    <row r="5" spans="1:9" ht="60" customHeight="1" x14ac:dyDescent="0.25">
      <c r="C5" s="136" t="s">
        <v>670</v>
      </c>
      <c r="D5" s="136"/>
      <c r="E5" s="136"/>
      <c r="F5" s="136"/>
      <c r="G5" s="136"/>
      <c r="H5" s="137"/>
    </row>
    <row r="6" spans="1:9" ht="30" customHeight="1" x14ac:dyDescent="0.25">
      <c r="C6" s="138" t="s">
        <v>491</v>
      </c>
      <c r="D6" s="139"/>
      <c r="E6" s="139" t="s">
        <v>37</v>
      </c>
      <c r="F6" s="139" t="s">
        <v>492</v>
      </c>
      <c r="G6" s="139"/>
      <c r="H6" s="139" t="s">
        <v>493</v>
      </c>
    </row>
    <row r="7" spans="1:9" ht="30" customHeight="1" x14ac:dyDescent="0.25">
      <c r="C7" s="60" t="s">
        <v>29</v>
      </c>
      <c r="D7" s="61" t="s">
        <v>30</v>
      </c>
      <c r="E7" s="140"/>
      <c r="F7" s="61" t="s">
        <v>29</v>
      </c>
      <c r="G7" s="61" t="s">
        <v>30</v>
      </c>
      <c r="H7" s="140"/>
    </row>
    <row r="8" spans="1:9" ht="160.5" customHeight="1" x14ac:dyDescent="0.25">
      <c r="A8" s="62">
        <v>1</v>
      </c>
      <c r="B8" s="68" t="s">
        <v>671</v>
      </c>
      <c r="C8" s="64" t="s">
        <v>150</v>
      </c>
      <c r="D8" s="64"/>
      <c r="E8" s="64" t="s">
        <v>507</v>
      </c>
      <c r="F8" s="82"/>
      <c r="G8" s="82"/>
      <c r="H8" s="82"/>
    </row>
    <row r="9" spans="1:9" ht="60" customHeight="1" x14ac:dyDescent="0.25"/>
    <row r="10" spans="1:9" ht="60" customHeight="1" x14ac:dyDescent="0.25">
      <c r="C10" s="136" t="s">
        <v>499</v>
      </c>
      <c r="D10" s="136"/>
      <c r="E10" s="136"/>
      <c r="F10" s="136"/>
      <c r="G10" s="136"/>
      <c r="H10" s="137"/>
      <c r="I10" s="10"/>
    </row>
    <row r="11" spans="1:9" ht="30" customHeight="1" x14ac:dyDescent="0.25">
      <c r="C11" s="138" t="s">
        <v>491</v>
      </c>
      <c r="D11" s="139"/>
      <c r="E11" s="139" t="s">
        <v>37</v>
      </c>
      <c r="F11" s="139" t="s">
        <v>492</v>
      </c>
      <c r="G11" s="139"/>
      <c r="H11" s="139" t="s">
        <v>493</v>
      </c>
      <c r="I11" s="59"/>
    </row>
    <row r="12" spans="1:9" ht="30" customHeight="1" x14ac:dyDescent="0.25">
      <c r="C12" s="60" t="s">
        <v>29</v>
      </c>
      <c r="D12" s="61" t="s">
        <v>30</v>
      </c>
      <c r="E12" s="140"/>
      <c r="F12" s="61" t="s">
        <v>29</v>
      </c>
      <c r="G12" s="61" t="s">
        <v>30</v>
      </c>
      <c r="H12" s="140"/>
      <c r="I12" s="59"/>
    </row>
    <row r="13" spans="1:9" ht="35.1" customHeight="1" x14ac:dyDescent="0.25">
      <c r="A13" s="62">
        <v>1</v>
      </c>
      <c r="B13" s="68" t="s">
        <v>494</v>
      </c>
      <c r="C13" s="64" t="s">
        <v>150</v>
      </c>
      <c r="D13" s="64"/>
      <c r="E13" s="65"/>
      <c r="F13" s="82"/>
      <c r="G13" s="82"/>
      <c r="H13" s="80"/>
      <c r="I13" s="5"/>
    </row>
    <row r="14" spans="1:9" ht="46.5" customHeight="1" x14ac:dyDescent="0.25">
      <c r="A14" s="62">
        <v>2</v>
      </c>
      <c r="B14" s="68" t="s">
        <v>495</v>
      </c>
      <c r="C14" s="66" t="s">
        <v>150</v>
      </c>
      <c r="D14" s="66"/>
      <c r="E14" s="67" t="s">
        <v>496</v>
      </c>
      <c r="F14" s="83"/>
      <c r="G14" s="83"/>
      <c r="H14" s="81"/>
      <c r="I14" s="5"/>
    </row>
    <row r="15" spans="1:9" ht="35.1" customHeight="1" x14ac:dyDescent="0.25">
      <c r="A15" s="62">
        <v>3</v>
      </c>
      <c r="B15" s="68" t="s">
        <v>497</v>
      </c>
      <c r="C15" s="66" t="s">
        <v>150</v>
      </c>
      <c r="D15" s="66"/>
      <c r="E15" s="67" t="s">
        <v>500</v>
      </c>
      <c r="F15" s="83"/>
      <c r="G15" s="83"/>
      <c r="H15" s="81"/>
      <c r="I15" s="5"/>
    </row>
    <row r="16" spans="1:9" ht="46.5" customHeight="1" x14ac:dyDescent="0.25">
      <c r="A16" s="62">
        <v>4</v>
      </c>
      <c r="B16" s="68" t="s">
        <v>498</v>
      </c>
      <c r="C16" s="66" t="s">
        <v>150</v>
      </c>
      <c r="D16" s="66"/>
      <c r="E16" s="67" t="s">
        <v>501</v>
      </c>
      <c r="F16" s="83"/>
      <c r="G16" s="83"/>
      <c r="H16" s="81"/>
      <c r="I16" s="5"/>
    </row>
    <row r="17" spans="1:9" ht="54" customHeight="1" x14ac:dyDescent="0.25">
      <c r="A17" s="62">
        <v>5</v>
      </c>
      <c r="B17" s="68" t="s">
        <v>620</v>
      </c>
      <c r="C17" s="66" t="s">
        <v>150</v>
      </c>
      <c r="D17" s="66"/>
      <c r="E17" s="67"/>
      <c r="F17" s="83"/>
      <c r="G17" s="83"/>
      <c r="H17" s="81"/>
      <c r="I17" s="5"/>
    </row>
    <row r="18" spans="1:9" ht="71.25" customHeight="1" x14ac:dyDescent="0.25">
      <c r="A18" s="62">
        <v>6</v>
      </c>
      <c r="B18" s="68" t="s">
        <v>677</v>
      </c>
      <c r="C18" s="66" t="s">
        <v>150</v>
      </c>
      <c r="D18" s="66"/>
      <c r="E18" s="67" t="s">
        <v>678</v>
      </c>
      <c r="F18" s="83"/>
      <c r="G18" s="83"/>
      <c r="H18" s="81"/>
      <c r="I18" s="5"/>
    </row>
    <row r="19" spans="1:9" ht="35.1" customHeight="1" x14ac:dyDescent="0.25">
      <c r="A19" s="62">
        <v>7</v>
      </c>
      <c r="B19" s="68" t="s">
        <v>502</v>
      </c>
      <c r="C19" s="66" t="s">
        <v>150</v>
      </c>
      <c r="D19" s="66"/>
      <c r="E19" s="67"/>
      <c r="F19" s="83"/>
      <c r="G19" s="83"/>
      <c r="H19" s="81"/>
      <c r="I19" s="5"/>
    </row>
    <row r="20" spans="1:9" ht="35.1" customHeight="1" x14ac:dyDescent="0.25">
      <c r="A20" s="62">
        <v>8</v>
      </c>
      <c r="B20" s="68" t="s">
        <v>503</v>
      </c>
      <c r="C20" s="66" t="s">
        <v>150</v>
      </c>
      <c r="D20" s="66"/>
      <c r="E20" s="67"/>
      <c r="F20" s="83"/>
      <c r="G20" s="83"/>
      <c r="H20" s="81"/>
      <c r="I20" s="5"/>
    </row>
    <row r="21" spans="1:9" ht="35.1" customHeight="1" x14ac:dyDescent="0.25">
      <c r="A21" s="62">
        <v>9</v>
      </c>
      <c r="B21" s="68" t="s">
        <v>504</v>
      </c>
      <c r="C21" s="66"/>
      <c r="D21" s="66" t="s">
        <v>150</v>
      </c>
      <c r="E21" s="67" t="s">
        <v>505</v>
      </c>
      <c r="F21" s="83"/>
      <c r="G21" s="83"/>
      <c r="H21" s="81"/>
      <c r="I21" s="5"/>
    </row>
    <row r="22" spans="1:9" ht="35.1" customHeight="1" x14ac:dyDescent="0.25">
      <c r="A22" s="62">
        <v>10</v>
      </c>
      <c r="B22" s="68" t="s">
        <v>506</v>
      </c>
      <c r="C22" s="66"/>
      <c r="D22" s="66" t="s">
        <v>150</v>
      </c>
      <c r="E22" s="67" t="s">
        <v>507</v>
      </c>
      <c r="F22" s="83"/>
      <c r="G22" s="83"/>
      <c r="H22" s="81"/>
      <c r="I22" s="5"/>
    </row>
    <row r="23" spans="1:9" ht="35.1" customHeight="1" x14ac:dyDescent="0.25">
      <c r="A23" s="62">
        <v>11</v>
      </c>
      <c r="B23" s="68" t="s">
        <v>508</v>
      </c>
      <c r="C23" s="66"/>
      <c r="D23" s="66" t="s">
        <v>150</v>
      </c>
      <c r="E23" s="67" t="s">
        <v>507</v>
      </c>
      <c r="F23" s="83"/>
      <c r="G23" s="83"/>
      <c r="H23" s="81"/>
      <c r="I23" s="5"/>
    </row>
    <row r="24" spans="1:9" ht="35.1" customHeight="1" x14ac:dyDescent="0.25">
      <c r="A24" s="62">
        <v>12</v>
      </c>
      <c r="B24" s="68" t="s">
        <v>509</v>
      </c>
      <c r="C24" s="66" t="s">
        <v>150</v>
      </c>
      <c r="D24" s="66"/>
      <c r="E24" s="67"/>
      <c r="F24" s="83"/>
      <c r="G24" s="83"/>
      <c r="H24" s="81"/>
      <c r="I24" s="5"/>
    </row>
    <row r="25" spans="1:9" ht="35.1" customHeight="1" x14ac:dyDescent="0.25">
      <c r="A25" s="62">
        <v>13</v>
      </c>
      <c r="B25" s="68" t="s">
        <v>510</v>
      </c>
      <c r="C25" s="66"/>
      <c r="D25" s="66" t="s">
        <v>150</v>
      </c>
      <c r="E25" s="67" t="s">
        <v>511</v>
      </c>
      <c r="F25" s="83"/>
      <c r="G25" s="83"/>
      <c r="H25" s="81"/>
      <c r="I25" s="5"/>
    </row>
    <row r="26" spans="1:9" ht="35.1" customHeight="1" x14ac:dyDescent="0.25">
      <c r="A26" s="62">
        <v>14</v>
      </c>
      <c r="B26" s="68" t="s">
        <v>512</v>
      </c>
      <c r="C26" s="66"/>
      <c r="D26" s="66" t="s">
        <v>150</v>
      </c>
      <c r="E26" s="67" t="s">
        <v>511</v>
      </c>
      <c r="F26" s="83"/>
      <c r="G26" s="83"/>
      <c r="H26" s="81"/>
      <c r="I26" s="5"/>
    </row>
    <row r="27" spans="1:9" ht="35.1" customHeight="1" x14ac:dyDescent="0.25">
      <c r="A27" s="62">
        <v>15</v>
      </c>
      <c r="B27" s="68" t="s">
        <v>513</v>
      </c>
      <c r="C27" s="66"/>
      <c r="D27" s="66" t="s">
        <v>150</v>
      </c>
      <c r="E27" s="67" t="s">
        <v>507</v>
      </c>
      <c r="F27" s="83"/>
      <c r="G27" s="83"/>
      <c r="H27" s="81"/>
      <c r="I27" s="5"/>
    </row>
    <row r="28" spans="1:9" ht="35.1" customHeight="1" x14ac:dyDescent="0.25">
      <c r="A28" s="62">
        <v>16</v>
      </c>
      <c r="B28" s="68" t="s">
        <v>514</v>
      </c>
      <c r="C28" s="66"/>
      <c r="D28" s="66" t="s">
        <v>150</v>
      </c>
      <c r="E28" s="67" t="s">
        <v>511</v>
      </c>
      <c r="F28" s="83"/>
      <c r="G28" s="83"/>
      <c r="H28" s="81"/>
      <c r="I28" s="5"/>
    </row>
    <row r="29" spans="1:9" ht="35.1" customHeight="1" x14ac:dyDescent="0.25">
      <c r="A29" s="62">
        <v>17</v>
      </c>
      <c r="B29" s="68" t="s">
        <v>515</v>
      </c>
      <c r="C29" s="66" t="s">
        <v>150</v>
      </c>
      <c r="D29" s="66"/>
      <c r="E29" s="67"/>
      <c r="F29" s="83"/>
      <c r="G29" s="83"/>
      <c r="H29" s="81"/>
      <c r="I29" s="5"/>
    </row>
    <row r="30" spans="1:9" ht="35.1" customHeight="1" x14ac:dyDescent="0.25">
      <c r="A30" s="62">
        <v>18</v>
      </c>
      <c r="B30" s="68" t="s">
        <v>516</v>
      </c>
      <c r="C30" s="66" t="s">
        <v>150</v>
      </c>
      <c r="D30" s="66"/>
      <c r="E30" s="67"/>
      <c r="F30" s="83"/>
      <c r="G30" s="83"/>
      <c r="H30" s="81"/>
      <c r="I30" s="5"/>
    </row>
    <row r="31" spans="1:9" ht="35.1" customHeight="1" x14ac:dyDescent="0.25">
      <c r="A31" s="62">
        <v>19</v>
      </c>
      <c r="B31" s="68" t="s">
        <v>517</v>
      </c>
      <c r="C31" s="66" t="s">
        <v>150</v>
      </c>
      <c r="D31" s="66"/>
      <c r="E31" s="67"/>
      <c r="F31" s="83"/>
      <c r="G31" s="83"/>
      <c r="H31" s="81"/>
      <c r="I31" s="5"/>
    </row>
    <row r="32" spans="1:9" ht="35.1" customHeight="1" x14ac:dyDescent="0.25">
      <c r="A32" s="62">
        <v>20</v>
      </c>
      <c r="B32" s="68" t="s">
        <v>518</v>
      </c>
      <c r="C32" s="66"/>
      <c r="D32" s="66" t="s">
        <v>150</v>
      </c>
      <c r="E32" s="67" t="s">
        <v>507</v>
      </c>
      <c r="F32" s="83"/>
      <c r="G32" s="83"/>
      <c r="H32" s="81"/>
      <c r="I32" s="5"/>
    </row>
    <row r="33" spans="1:9" ht="35.1" customHeight="1" x14ac:dyDescent="0.25">
      <c r="A33" s="62">
        <v>21</v>
      </c>
      <c r="B33" s="68" t="s">
        <v>519</v>
      </c>
      <c r="C33" s="66"/>
      <c r="D33" s="66" t="s">
        <v>150</v>
      </c>
      <c r="E33" s="67" t="s">
        <v>507</v>
      </c>
      <c r="F33" s="83"/>
      <c r="G33" s="83"/>
      <c r="H33" s="81"/>
      <c r="I33" s="5"/>
    </row>
    <row r="34" spans="1:9" ht="35.1" customHeight="1" x14ac:dyDescent="0.25">
      <c r="A34" s="62">
        <v>22</v>
      </c>
      <c r="B34" s="68" t="s">
        <v>520</v>
      </c>
      <c r="C34" s="66"/>
      <c r="D34" s="66" t="s">
        <v>150</v>
      </c>
      <c r="E34" s="67" t="s">
        <v>507</v>
      </c>
      <c r="F34" s="83"/>
      <c r="G34" s="83"/>
      <c r="H34" s="81"/>
      <c r="I34" s="5"/>
    </row>
    <row r="35" spans="1:9" ht="42" customHeight="1" x14ac:dyDescent="0.25">
      <c r="A35" s="62">
        <v>23</v>
      </c>
      <c r="B35" s="68" t="s">
        <v>629</v>
      </c>
      <c r="C35" s="66" t="s">
        <v>150</v>
      </c>
      <c r="D35" s="66"/>
      <c r="E35" s="67"/>
      <c r="F35" s="83"/>
      <c r="G35" s="83"/>
      <c r="H35" s="81"/>
      <c r="I35" s="5"/>
    </row>
    <row r="36" spans="1:9" ht="60" customHeight="1" x14ac:dyDescent="0.25">
      <c r="C36" s="136" t="s">
        <v>521</v>
      </c>
      <c r="D36" s="136"/>
      <c r="E36" s="136"/>
      <c r="F36" s="136"/>
      <c r="G36" s="136"/>
      <c r="H36" s="137"/>
      <c r="I36" s="10"/>
    </row>
    <row r="37" spans="1:9" ht="30" customHeight="1" x14ac:dyDescent="0.25">
      <c r="C37" s="138" t="s">
        <v>491</v>
      </c>
      <c r="D37" s="139"/>
      <c r="E37" s="139" t="s">
        <v>37</v>
      </c>
      <c r="F37" s="139" t="s">
        <v>492</v>
      </c>
      <c r="G37" s="139"/>
      <c r="H37" s="139" t="s">
        <v>493</v>
      </c>
      <c r="I37" s="59"/>
    </row>
    <row r="38" spans="1:9" ht="30" customHeight="1" x14ac:dyDescent="0.25">
      <c r="C38" s="60" t="s">
        <v>29</v>
      </c>
      <c r="D38" s="61" t="s">
        <v>30</v>
      </c>
      <c r="E38" s="140"/>
      <c r="F38" s="61" t="s">
        <v>29</v>
      </c>
      <c r="G38" s="61" t="s">
        <v>30</v>
      </c>
      <c r="H38" s="140"/>
      <c r="I38" s="59"/>
    </row>
    <row r="39" spans="1:9" ht="35.1" customHeight="1" x14ac:dyDescent="0.25">
      <c r="A39" s="62">
        <v>1</v>
      </c>
      <c r="B39" s="68" t="s">
        <v>522</v>
      </c>
      <c r="C39" s="64" t="s">
        <v>150</v>
      </c>
      <c r="D39" s="64"/>
      <c r="E39" s="65" t="s">
        <v>523</v>
      </c>
      <c r="F39" s="82"/>
      <c r="G39" s="82"/>
      <c r="H39" s="80"/>
      <c r="I39" s="5"/>
    </row>
    <row r="40" spans="1:9" ht="46.5" customHeight="1" x14ac:dyDescent="0.25">
      <c r="A40" s="62">
        <v>2</v>
      </c>
      <c r="B40" s="68" t="s">
        <v>620</v>
      </c>
      <c r="C40" s="66" t="s">
        <v>150</v>
      </c>
      <c r="D40" s="66"/>
      <c r="E40" s="67"/>
      <c r="F40" s="83"/>
      <c r="G40" s="83"/>
      <c r="H40" s="81"/>
      <c r="I40" s="5"/>
    </row>
    <row r="41" spans="1:9" ht="35.1" customHeight="1" x14ac:dyDescent="0.25">
      <c r="A41" s="62">
        <v>3</v>
      </c>
      <c r="B41" s="68" t="s">
        <v>524</v>
      </c>
      <c r="C41" s="66"/>
      <c r="D41" s="66" t="s">
        <v>150</v>
      </c>
      <c r="E41" s="67" t="s">
        <v>507</v>
      </c>
      <c r="F41" s="83"/>
      <c r="G41" s="83"/>
      <c r="H41" s="81"/>
      <c r="I41" s="5"/>
    </row>
    <row r="42" spans="1:9" ht="35.1" customHeight="1" x14ac:dyDescent="0.25">
      <c r="A42" s="62">
        <v>4</v>
      </c>
      <c r="B42" s="68" t="s">
        <v>525</v>
      </c>
      <c r="C42" s="66"/>
      <c r="D42" s="66" t="s">
        <v>150</v>
      </c>
      <c r="E42" s="67" t="s">
        <v>526</v>
      </c>
      <c r="F42" s="83"/>
      <c r="G42" s="83"/>
      <c r="H42" s="81"/>
      <c r="I42" s="5"/>
    </row>
    <row r="43" spans="1:9" ht="35.1" customHeight="1" x14ac:dyDescent="0.25">
      <c r="A43" s="62">
        <v>5</v>
      </c>
      <c r="B43" s="68" t="s">
        <v>527</v>
      </c>
      <c r="C43" s="66" t="s">
        <v>150</v>
      </c>
      <c r="D43" s="66"/>
      <c r="E43" s="67"/>
      <c r="F43" s="83"/>
      <c r="G43" s="83"/>
      <c r="H43" s="81"/>
      <c r="I43" s="5"/>
    </row>
    <row r="44" spans="1:9" ht="35.1" customHeight="1" x14ac:dyDescent="0.25">
      <c r="A44" s="62">
        <v>6</v>
      </c>
      <c r="B44" s="68" t="s">
        <v>503</v>
      </c>
      <c r="C44" s="66" t="s">
        <v>150</v>
      </c>
      <c r="D44" s="66"/>
      <c r="E44" s="67"/>
      <c r="F44" s="83"/>
      <c r="G44" s="83"/>
      <c r="H44" s="81"/>
      <c r="I44" s="5"/>
    </row>
    <row r="45" spans="1:9" ht="35.1" customHeight="1" x14ac:dyDescent="0.25">
      <c r="A45" s="62">
        <v>7</v>
      </c>
      <c r="B45" s="68" t="s">
        <v>528</v>
      </c>
      <c r="C45" s="66" t="s">
        <v>150</v>
      </c>
      <c r="D45" s="66"/>
      <c r="E45" s="67"/>
      <c r="F45" s="83"/>
      <c r="G45" s="83"/>
      <c r="H45" s="81"/>
      <c r="I45" s="5"/>
    </row>
    <row r="46" spans="1:9" ht="35.1" customHeight="1" x14ac:dyDescent="0.25">
      <c r="A46" s="62">
        <v>8</v>
      </c>
      <c r="B46" s="68" t="s">
        <v>504</v>
      </c>
      <c r="C46" s="66" t="s">
        <v>150</v>
      </c>
      <c r="D46" s="66"/>
      <c r="E46" s="67"/>
      <c r="F46" s="83"/>
      <c r="G46" s="83"/>
      <c r="H46" s="81"/>
      <c r="I46" s="5"/>
    </row>
    <row r="47" spans="1:9" ht="35.1" customHeight="1" x14ac:dyDescent="0.25">
      <c r="A47" s="62">
        <v>9</v>
      </c>
      <c r="B47" s="68" t="s">
        <v>529</v>
      </c>
      <c r="C47" s="66"/>
      <c r="D47" s="66" t="s">
        <v>150</v>
      </c>
      <c r="E47" s="67" t="s">
        <v>507</v>
      </c>
      <c r="F47" s="83"/>
      <c r="G47" s="83"/>
      <c r="H47" s="81"/>
      <c r="I47" s="5"/>
    </row>
    <row r="48" spans="1:9" ht="35.1" customHeight="1" x14ac:dyDescent="0.25">
      <c r="A48" s="62">
        <v>10</v>
      </c>
      <c r="B48" s="68" t="s">
        <v>530</v>
      </c>
      <c r="C48" s="66" t="s">
        <v>150</v>
      </c>
      <c r="D48" s="66"/>
      <c r="E48" s="67"/>
      <c r="F48" s="83"/>
      <c r="G48" s="83"/>
      <c r="H48" s="81"/>
      <c r="I48" s="5"/>
    </row>
    <row r="49" spans="1:9" ht="35.1" customHeight="1" x14ac:dyDescent="0.25">
      <c r="A49" s="62">
        <v>11</v>
      </c>
      <c r="B49" s="68" t="s">
        <v>531</v>
      </c>
      <c r="C49" s="66"/>
      <c r="D49" s="66" t="s">
        <v>150</v>
      </c>
      <c r="E49" s="67" t="s">
        <v>507</v>
      </c>
      <c r="F49" s="83"/>
      <c r="G49" s="83"/>
      <c r="H49" s="81"/>
      <c r="I49" s="5"/>
    </row>
    <row r="50" spans="1:9" ht="35.1" customHeight="1" x14ac:dyDescent="0.25">
      <c r="A50" s="62">
        <v>12</v>
      </c>
      <c r="B50" s="68" t="s">
        <v>532</v>
      </c>
      <c r="C50" s="66" t="s">
        <v>150</v>
      </c>
      <c r="D50" s="66"/>
      <c r="E50" s="67"/>
      <c r="F50" s="83"/>
      <c r="G50" s="83"/>
      <c r="H50" s="81"/>
      <c r="I50" s="5"/>
    </row>
    <row r="51" spans="1:9" ht="35.1" customHeight="1" x14ac:dyDescent="0.25">
      <c r="A51" s="62">
        <v>13</v>
      </c>
      <c r="B51" s="68" t="s">
        <v>533</v>
      </c>
      <c r="C51" s="66" t="s">
        <v>150</v>
      </c>
      <c r="D51" s="66"/>
      <c r="E51" s="67"/>
      <c r="F51" s="83"/>
      <c r="G51" s="83"/>
      <c r="H51" s="81"/>
      <c r="I51" s="5"/>
    </row>
    <row r="52" spans="1:9" ht="35.1" customHeight="1" x14ac:dyDescent="0.25">
      <c r="A52" s="62">
        <v>14</v>
      </c>
      <c r="B52" s="68" t="s">
        <v>534</v>
      </c>
      <c r="C52" s="66" t="s">
        <v>150</v>
      </c>
      <c r="D52" s="66"/>
      <c r="E52" s="67"/>
      <c r="F52" s="83"/>
      <c r="G52" s="83"/>
      <c r="H52" s="81"/>
      <c r="I52" s="5"/>
    </row>
    <row r="53" spans="1:9" ht="35.1" customHeight="1" x14ac:dyDescent="0.25">
      <c r="A53" s="62">
        <v>15</v>
      </c>
      <c r="B53" s="68" t="s">
        <v>513</v>
      </c>
      <c r="C53" s="66"/>
      <c r="D53" s="66" t="s">
        <v>150</v>
      </c>
      <c r="E53" s="67" t="s">
        <v>535</v>
      </c>
      <c r="F53" s="83"/>
      <c r="G53" s="83"/>
      <c r="H53" s="81"/>
      <c r="I53" s="5"/>
    </row>
    <row r="54" spans="1:9" ht="35.1" customHeight="1" x14ac:dyDescent="0.25">
      <c r="A54" s="62">
        <v>16</v>
      </c>
      <c r="B54" s="68" t="s">
        <v>631</v>
      </c>
      <c r="C54" s="66" t="s">
        <v>150</v>
      </c>
      <c r="D54" s="66"/>
      <c r="E54" s="67"/>
      <c r="F54" s="83"/>
      <c r="G54" s="83"/>
      <c r="H54" s="81"/>
      <c r="I54" s="5"/>
    </row>
    <row r="55" spans="1:9" ht="35.1" customHeight="1" x14ac:dyDescent="0.25">
      <c r="A55" s="62">
        <v>17</v>
      </c>
      <c r="B55" s="68" t="s">
        <v>536</v>
      </c>
      <c r="C55" s="66"/>
      <c r="D55" s="66" t="s">
        <v>150</v>
      </c>
      <c r="E55" s="67" t="s">
        <v>537</v>
      </c>
      <c r="F55" s="83"/>
      <c r="G55" s="83"/>
      <c r="H55" s="81"/>
      <c r="I55" s="5"/>
    </row>
    <row r="56" spans="1:9" ht="35.1" customHeight="1" x14ac:dyDescent="0.25">
      <c r="A56" s="62">
        <v>18</v>
      </c>
      <c r="B56" s="68" t="s">
        <v>538</v>
      </c>
      <c r="C56" s="66"/>
      <c r="D56" s="66" t="s">
        <v>150</v>
      </c>
      <c r="E56" s="67" t="s">
        <v>537</v>
      </c>
      <c r="F56" s="83"/>
      <c r="G56" s="83"/>
      <c r="H56" s="81"/>
      <c r="I56" s="5"/>
    </row>
    <row r="57" spans="1:9" ht="35.1" customHeight="1" x14ac:dyDescent="0.25">
      <c r="A57" s="62">
        <v>19</v>
      </c>
      <c r="B57" s="68" t="s">
        <v>513</v>
      </c>
      <c r="C57" s="66"/>
      <c r="D57" s="66" t="s">
        <v>150</v>
      </c>
      <c r="E57" s="67" t="s">
        <v>537</v>
      </c>
      <c r="F57" s="83"/>
      <c r="G57" s="83"/>
      <c r="H57" s="81"/>
      <c r="I57" s="5"/>
    </row>
    <row r="58" spans="1:9" ht="35.1" customHeight="1" x14ac:dyDescent="0.25">
      <c r="A58" s="62">
        <v>20</v>
      </c>
      <c r="B58" s="68" t="s">
        <v>539</v>
      </c>
      <c r="C58" s="66"/>
      <c r="D58" s="66" t="s">
        <v>150</v>
      </c>
      <c r="E58" s="67" t="s">
        <v>537</v>
      </c>
      <c r="F58" s="83"/>
      <c r="G58" s="83"/>
      <c r="H58" s="81"/>
      <c r="I58" s="5"/>
    </row>
    <row r="59" spans="1:9" ht="35.1" customHeight="1" x14ac:dyDescent="0.25">
      <c r="A59" s="62">
        <v>21</v>
      </c>
      <c r="B59" s="68" t="s">
        <v>515</v>
      </c>
      <c r="C59" s="66" t="s">
        <v>150</v>
      </c>
      <c r="D59" s="66"/>
      <c r="E59" s="67"/>
      <c r="F59" s="83"/>
      <c r="G59" s="83"/>
      <c r="H59" s="81"/>
      <c r="I59" s="5"/>
    </row>
    <row r="60" spans="1:9" ht="35.1" customHeight="1" x14ac:dyDescent="0.25">
      <c r="A60" s="62">
        <v>22</v>
      </c>
      <c r="B60" s="68" t="s">
        <v>516</v>
      </c>
      <c r="C60" s="66" t="s">
        <v>150</v>
      </c>
      <c r="D60" s="66"/>
      <c r="E60" s="67"/>
      <c r="F60" s="83"/>
      <c r="G60" s="83"/>
      <c r="H60" s="81"/>
      <c r="I60" s="5"/>
    </row>
    <row r="61" spans="1:9" ht="35.1" customHeight="1" x14ac:dyDescent="0.25">
      <c r="A61" s="62">
        <v>23</v>
      </c>
      <c r="B61" s="68" t="s">
        <v>517</v>
      </c>
      <c r="C61" s="66" t="s">
        <v>150</v>
      </c>
      <c r="D61" s="66"/>
      <c r="E61" s="67"/>
      <c r="F61" s="83"/>
      <c r="G61" s="83"/>
      <c r="H61" s="81"/>
      <c r="I61" s="5"/>
    </row>
    <row r="62" spans="1:9" ht="35.1" customHeight="1" x14ac:dyDescent="0.25">
      <c r="A62" s="62">
        <v>24</v>
      </c>
      <c r="B62" s="68" t="s">
        <v>518</v>
      </c>
      <c r="C62" s="66"/>
      <c r="D62" s="66" t="s">
        <v>150</v>
      </c>
      <c r="E62" s="67" t="s">
        <v>507</v>
      </c>
      <c r="F62" s="83"/>
      <c r="G62" s="83"/>
      <c r="H62" s="81"/>
      <c r="I62" s="5"/>
    </row>
    <row r="63" spans="1:9" ht="35.1" customHeight="1" x14ac:dyDescent="0.25">
      <c r="A63" s="62">
        <v>25</v>
      </c>
      <c r="B63" s="68" t="s">
        <v>519</v>
      </c>
      <c r="C63" s="66"/>
      <c r="D63" s="66" t="s">
        <v>150</v>
      </c>
      <c r="E63" s="67" t="s">
        <v>507</v>
      </c>
      <c r="F63" s="83"/>
      <c r="G63" s="83"/>
      <c r="H63" s="81"/>
      <c r="I63" s="5"/>
    </row>
    <row r="64" spans="1:9" ht="35.1" customHeight="1" x14ac:dyDescent="0.25">
      <c r="A64" s="62">
        <v>26</v>
      </c>
      <c r="B64" s="68" t="s">
        <v>520</v>
      </c>
      <c r="C64" s="66"/>
      <c r="D64" s="66" t="s">
        <v>150</v>
      </c>
      <c r="E64" s="67" t="s">
        <v>507</v>
      </c>
      <c r="F64" s="83"/>
      <c r="G64" s="83"/>
      <c r="H64" s="81"/>
      <c r="I64" s="5"/>
    </row>
    <row r="65" spans="1:9" ht="35.1" customHeight="1" x14ac:dyDescent="0.25">
      <c r="A65" s="62">
        <v>27</v>
      </c>
      <c r="B65" s="68" t="s">
        <v>629</v>
      </c>
      <c r="C65" s="66" t="s">
        <v>150</v>
      </c>
      <c r="D65" s="66"/>
      <c r="E65" s="67" t="s">
        <v>540</v>
      </c>
      <c r="F65" s="83"/>
      <c r="G65" s="83"/>
      <c r="H65" s="81"/>
      <c r="I65" s="5"/>
    </row>
    <row r="66" spans="1:9" ht="60" customHeight="1" x14ac:dyDescent="0.25">
      <c r="C66" s="136" t="s">
        <v>541</v>
      </c>
      <c r="D66" s="136"/>
      <c r="E66" s="136"/>
      <c r="F66" s="136"/>
      <c r="G66" s="136"/>
      <c r="H66" s="137"/>
      <c r="I66" s="10"/>
    </row>
    <row r="67" spans="1:9" ht="30" customHeight="1" x14ac:dyDescent="0.25">
      <c r="C67" s="138" t="s">
        <v>491</v>
      </c>
      <c r="D67" s="139"/>
      <c r="E67" s="139" t="s">
        <v>37</v>
      </c>
      <c r="F67" s="139" t="s">
        <v>492</v>
      </c>
      <c r="G67" s="139"/>
      <c r="H67" s="139" t="s">
        <v>493</v>
      </c>
      <c r="I67" s="59"/>
    </row>
    <row r="68" spans="1:9" ht="30" customHeight="1" x14ac:dyDescent="0.25">
      <c r="C68" s="60" t="s">
        <v>29</v>
      </c>
      <c r="D68" s="61" t="s">
        <v>30</v>
      </c>
      <c r="E68" s="140"/>
      <c r="F68" s="61" t="s">
        <v>29</v>
      </c>
      <c r="G68" s="61" t="s">
        <v>30</v>
      </c>
      <c r="H68" s="140"/>
      <c r="I68" s="59"/>
    </row>
    <row r="69" spans="1:9" ht="35.1" customHeight="1" x14ac:dyDescent="0.25">
      <c r="A69" s="62">
        <v>1</v>
      </c>
      <c r="B69" s="63" t="s">
        <v>522</v>
      </c>
      <c r="C69" s="64" t="s">
        <v>150</v>
      </c>
      <c r="D69" s="64"/>
      <c r="E69" s="65"/>
      <c r="F69" s="82"/>
      <c r="G69" s="82"/>
      <c r="H69" s="80"/>
      <c r="I69" s="5"/>
    </row>
    <row r="70" spans="1:9" ht="44.25" customHeight="1" x14ac:dyDescent="0.25">
      <c r="A70" s="62">
        <v>2</v>
      </c>
      <c r="B70" s="68" t="s">
        <v>628</v>
      </c>
      <c r="C70" s="66" t="s">
        <v>150</v>
      </c>
      <c r="D70" s="66"/>
      <c r="E70" s="67"/>
      <c r="F70" s="83"/>
      <c r="G70" s="83"/>
      <c r="H70" s="81"/>
      <c r="I70" s="5"/>
    </row>
    <row r="71" spans="1:9" ht="35.1" customHeight="1" x14ac:dyDescent="0.25">
      <c r="A71" s="62">
        <v>3</v>
      </c>
      <c r="B71" s="68" t="s">
        <v>542</v>
      </c>
      <c r="C71" s="66" t="s">
        <v>150</v>
      </c>
      <c r="D71" s="66"/>
      <c r="E71" s="67"/>
      <c r="F71" s="83"/>
      <c r="G71" s="83"/>
      <c r="H71" s="81"/>
      <c r="I71" s="5"/>
    </row>
    <row r="72" spans="1:9" ht="35.1" customHeight="1" x14ac:dyDescent="0.25">
      <c r="A72" s="62">
        <v>4</v>
      </c>
      <c r="B72" s="68" t="s">
        <v>503</v>
      </c>
      <c r="C72" s="66" t="s">
        <v>150</v>
      </c>
      <c r="D72" s="66"/>
      <c r="E72" s="67"/>
      <c r="F72" s="83"/>
      <c r="G72" s="83"/>
      <c r="H72" s="81"/>
      <c r="I72" s="5"/>
    </row>
    <row r="73" spans="1:9" ht="35.1" customHeight="1" x14ac:dyDescent="0.25">
      <c r="A73" s="62">
        <v>5</v>
      </c>
      <c r="B73" s="68" t="s">
        <v>528</v>
      </c>
      <c r="C73" s="66" t="s">
        <v>150</v>
      </c>
      <c r="D73" s="66"/>
      <c r="E73" s="67"/>
      <c r="F73" s="83"/>
      <c r="G73" s="83"/>
      <c r="H73" s="81"/>
      <c r="I73" s="5"/>
    </row>
    <row r="74" spans="1:9" ht="35.1" customHeight="1" x14ac:dyDescent="0.25">
      <c r="A74" s="62">
        <v>6</v>
      </c>
      <c r="B74" s="68" t="s">
        <v>532</v>
      </c>
      <c r="C74" s="66" t="s">
        <v>150</v>
      </c>
      <c r="D74" s="66"/>
      <c r="E74" s="67"/>
      <c r="F74" s="83"/>
      <c r="G74" s="83"/>
      <c r="H74" s="81"/>
      <c r="I74" s="5"/>
    </row>
    <row r="75" spans="1:9" ht="35.1" customHeight="1" x14ac:dyDescent="0.25">
      <c r="A75" s="62">
        <v>7</v>
      </c>
      <c r="B75" s="68" t="s">
        <v>515</v>
      </c>
      <c r="C75" s="66" t="s">
        <v>150</v>
      </c>
      <c r="D75" s="66"/>
      <c r="E75" s="67"/>
      <c r="F75" s="83"/>
      <c r="G75" s="83"/>
      <c r="H75" s="81"/>
      <c r="I75" s="5"/>
    </row>
    <row r="76" spans="1:9" ht="35.1" customHeight="1" x14ac:dyDescent="0.25">
      <c r="A76" s="62">
        <v>8</v>
      </c>
      <c r="B76" s="68" t="s">
        <v>516</v>
      </c>
      <c r="C76" s="66" t="s">
        <v>150</v>
      </c>
      <c r="D76" s="69"/>
      <c r="E76" s="70"/>
      <c r="F76" s="83"/>
      <c r="G76" s="83"/>
      <c r="H76" s="81"/>
      <c r="I76" s="5"/>
    </row>
    <row r="77" spans="1:9" ht="35.1" customHeight="1" x14ac:dyDescent="0.25">
      <c r="A77" s="62">
        <v>9</v>
      </c>
      <c r="B77" s="68" t="s">
        <v>517</v>
      </c>
      <c r="C77" s="66" t="s">
        <v>150</v>
      </c>
      <c r="D77" s="66"/>
      <c r="E77" s="67"/>
      <c r="F77" s="83"/>
      <c r="G77" s="83"/>
      <c r="H77" s="81"/>
      <c r="I77" s="5"/>
    </row>
    <row r="78" spans="1:9" ht="35.1" customHeight="1" x14ac:dyDescent="0.25">
      <c r="A78" s="62">
        <v>10</v>
      </c>
      <c r="B78" s="68" t="s">
        <v>519</v>
      </c>
      <c r="C78" s="66"/>
      <c r="D78" s="66" t="s">
        <v>150</v>
      </c>
      <c r="E78" s="67" t="s">
        <v>507</v>
      </c>
      <c r="F78" s="83"/>
      <c r="G78" s="83"/>
      <c r="H78" s="81"/>
      <c r="I78" s="5"/>
    </row>
    <row r="79" spans="1:9" ht="35.1" customHeight="1" x14ac:dyDescent="0.25">
      <c r="A79" s="62">
        <v>11</v>
      </c>
      <c r="B79" s="68" t="s">
        <v>520</v>
      </c>
      <c r="C79" s="66"/>
      <c r="D79" s="66" t="s">
        <v>150</v>
      </c>
      <c r="E79" s="67" t="s">
        <v>507</v>
      </c>
      <c r="F79" s="83"/>
      <c r="G79" s="83"/>
      <c r="H79" s="81"/>
      <c r="I79" s="5"/>
    </row>
    <row r="80" spans="1:9" ht="35.1" customHeight="1" x14ac:dyDescent="0.25">
      <c r="A80" s="62">
        <v>12</v>
      </c>
      <c r="B80" s="68" t="s">
        <v>629</v>
      </c>
      <c r="C80" s="66"/>
      <c r="D80" s="66" t="s">
        <v>150</v>
      </c>
      <c r="E80" s="67" t="s">
        <v>543</v>
      </c>
      <c r="F80" s="83"/>
      <c r="G80" s="83"/>
      <c r="H80" s="81"/>
      <c r="I80" s="5"/>
    </row>
    <row r="81" spans="1:9" ht="60" customHeight="1" x14ac:dyDescent="0.25">
      <c r="C81" s="136" t="s">
        <v>544</v>
      </c>
      <c r="D81" s="136"/>
      <c r="E81" s="136"/>
      <c r="F81" s="136"/>
      <c r="G81" s="136"/>
      <c r="H81" s="137"/>
      <c r="I81" s="10"/>
    </row>
    <row r="82" spans="1:9" ht="30" customHeight="1" x14ac:dyDescent="0.25">
      <c r="C82" s="138" t="s">
        <v>491</v>
      </c>
      <c r="D82" s="139"/>
      <c r="E82" s="139" t="s">
        <v>37</v>
      </c>
      <c r="F82" s="139" t="s">
        <v>492</v>
      </c>
      <c r="G82" s="139"/>
      <c r="H82" s="139" t="s">
        <v>493</v>
      </c>
      <c r="I82" s="59"/>
    </row>
    <row r="83" spans="1:9" ht="30" customHeight="1" x14ac:dyDescent="0.25">
      <c r="C83" s="60" t="s">
        <v>29</v>
      </c>
      <c r="D83" s="61" t="s">
        <v>30</v>
      </c>
      <c r="E83" s="140"/>
      <c r="F83" s="61" t="s">
        <v>29</v>
      </c>
      <c r="G83" s="61" t="s">
        <v>30</v>
      </c>
      <c r="H83" s="140"/>
      <c r="I83" s="59"/>
    </row>
    <row r="84" spans="1:9" ht="35.1" customHeight="1" x14ac:dyDescent="0.25">
      <c r="A84" s="62">
        <v>1</v>
      </c>
      <c r="B84" s="68" t="s">
        <v>522</v>
      </c>
      <c r="C84" s="64" t="s">
        <v>150</v>
      </c>
      <c r="D84" s="64"/>
      <c r="E84" s="65"/>
      <c r="F84" s="82"/>
      <c r="G84" s="82"/>
      <c r="H84" s="80"/>
      <c r="I84" s="5"/>
    </row>
    <row r="85" spans="1:9" ht="42.75" customHeight="1" x14ac:dyDescent="0.25">
      <c r="A85" s="62">
        <v>2</v>
      </c>
      <c r="B85" s="68" t="s">
        <v>620</v>
      </c>
      <c r="C85" s="66" t="s">
        <v>150</v>
      </c>
      <c r="D85" s="66"/>
      <c r="E85" s="67"/>
      <c r="F85" s="83"/>
      <c r="G85" s="83"/>
      <c r="H85" s="81"/>
      <c r="I85" s="5"/>
    </row>
    <row r="86" spans="1:9" ht="35.1" customHeight="1" x14ac:dyDescent="0.25">
      <c r="A86" s="62">
        <v>3</v>
      </c>
      <c r="B86" s="68" t="s">
        <v>524</v>
      </c>
      <c r="C86" s="66"/>
      <c r="D86" s="66" t="s">
        <v>150</v>
      </c>
      <c r="E86" s="67" t="s">
        <v>507</v>
      </c>
      <c r="F86" s="83"/>
      <c r="G86" s="83"/>
      <c r="H86" s="81"/>
      <c r="I86" s="5"/>
    </row>
    <row r="87" spans="1:9" ht="35.1" customHeight="1" x14ac:dyDescent="0.25">
      <c r="A87" s="62">
        <v>4</v>
      </c>
      <c r="B87" s="68" t="s">
        <v>525</v>
      </c>
      <c r="C87" s="66"/>
      <c r="D87" s="66" t="s">
        <v>150</v>
      </c>
      <c r="E87" s="67" t="s">
        <v>526</v>
      </c>
      <c r="F87" s="83"/>
      <c r="G87" s="83"/>
      <c r="H87" s="81"/>
      <c r="I87" s="5"/>
    </row>
    <row r="88" spans="1:9" ht="35.1" customHeight="1" x14ac:dyDescent="0.25">
      <c r="A88" s="62">
        <v>5</v>
      </c>
      <c r="B88" s="68" t="s">
        <v>545</v>
      </c>
      <c r="C88" s="66" t="s">
        <v>150</v>
      </c>
      <c r="D88" s="66"/>
      <c r="E88" s="67"/>
      <c r="F88" s="83"/>
      <c r="G88" s="83"/>
      <c r="H88" s="81"/>
      <c r="I88" s="5"/>
    </row>
    <row r="89" spans="1:9" ht="35.1" customHeight="1" x14ac:dyDescent="0.25">
      <c r="A89" s="62">
        <v>6</v>
      </c>
      <c r="B89" s="68" t="s">
        <v>503</v>
      </c>
      <c r="C89" s="66" t="s">
        <v>150</v>
      </c>
      <c r="D89" s="66"/>
      <c r="E89" s="67"/>
      <c r="F89" s="83"/>
      <c r="G89" s="83"/>
      <c r="H89" s="81"/>
      <c r="I89" s="5"/>
    </row>
    <row r="90" spans="1:9" ht="35.1" customHeight="1" x14ac:dyDescent="0.25">
      <c r="A90" s="62">
        <v>7</v>
      </c>
      <c r="B90" s="68" t="s">
        <v>546</v>
      </c>
      <c r="C90" s="66" t="s">
        <v>150</v>
      </c>
      <c r="D90" s="66"/>
      <c r="E90" s="67"/>
      <c r="F90" s="83"/>
      <c r="G90" s="83"/>
      <c r="H90" s="81"/>
      <c r="I90" s="5"/>
    </row>
    <row r="91" spans="1:9" ht="35.1" customHeight="1" x14ac:dyDescent="0.25">
      <c r="A91" s="62">
        <v>8</v>
      </c>
      <c r="B91" s="68" t="s">
        <v>547</v>
      </c>
      <c r="C91" s="66" t="s">
        <v>150</v>
      </c>
      <c r="D91" s="66"/>
      <c r="E91" s="67"/>
      <c r="F91" s="83"/>
      <c r="G91" s="83"/>
      <c r="H91" s="81"/>
      <c r="I91" s="5"/>
    </row>
    <row r="92" spans="1:9" ht="35.1" customHeight="1" x14ac:dyDescent="0.25">
      <c r="A92" s="62">
        <v>9</v>
      </c>
      <c r="B92" s="68" t="s">
        <v>548</v>
      </c>
      <c r="C92" s="66" t="s">
        <v>150</v>
      </c>
      <c r="D92" s="66"/>
      <c r="E92" s="67"/>
      <c r="F92" s="83"/>
      <c r="G92" s="83"/>
      <c r="H92" s="81"/>
      <c r="I92" s="5"/>
    </row>
    <row r="93" spans="1:9" ht="35.1" customHeight="1" x14ac:dyDescent="0.25">
      <c r="A93" s="62">
        <v>10</v>
      </c>
      <c r="B93" s="68" t="s">
        <v>549</v>
      </c>
      <c r="C93" s="66"/>
      <c r="D93" s="66" t="s">
        <v>150</v>
      </c>
      <c r="E93" s="67" t="s">
        <v>507</v>
      </c>
      <c r="F93" s="83"/>
      <c r="G93" s="83"/>
      <c r="H93" s="81"/>
      <c r="I93" s="5"/>
    </row>
    <row r="94" spans="1:9" ht="35.1" customHeight="1" x14ac:dyDescent="0.25">
      <c r="A94" s="62">
        <v>11</v>
      </c>
      <c r="B94" s="68" t="s">
        <v>550</v>
      </c>
      <c r="C94" s="66" t="s">
        <v>150</v>
      </c>
      <c r="D94" s="66"/>
      <c r="E94" s="67"/>
      <c r="F94" s="83"/>
      <c r="G94" s="83"/>
      <c r="H94" s="81"/>
      <c r="I94" s="5"/>
    </row>
    <row r="95" spans="1:9" ht="35.1" customHeight="1" x14ac:dyDescent="0.25">
      <c r="A95" s="62">
        <v>12</v>
      </c>
      <c r="B95" s="68" t="s">
        <v>551</v>
      </c>
      <c r="C95" s="66" t="s">
        <v>150</v>
      </c>
      <c r="D95" s="66"/>
      <c r="E95" s="67"/>
      <c r="F95" s="83"/>
      <c r="G95" s="83"/>
      <c r="H95" s="81"/>
      <c r="I95" s="5"/>
    </row>
    <row r="96" spans="1:9" ht="35.1" customHeight="1" x14ac:dyDescent="0.25">
      <c r="A96" s="62">
        <v>13</v>
      </c>
      <c r="B96" s="68" t="s">
        <v>552</v>
      </c>
      <c r="C96" s="66" t="s">
        <v>150</v>
      </c>
      <c r="D96" s="66"/>
      <c r="E96" s="67"/>
      <c r="F96" s="83"/>
      <c r="G96" s="83"/>
      <c r="H96" s="81"/>
      <c r="I96" s="5"/>
    </row>
    <row r="97" spans="1:9" ht="35.1" customHeight="1" x14ac:dyDescent="0.25">
      <c r="A97" s="62">
        <v>14</v>
      </c>
      <c r="B97" s="68" t="s">
        <v>553</v>
      </c>
      <c r="C97" s="66"/>
      <c r="D97" s="66" t="s">
        <v>150</v>
      </c>
      <c r="E97" s="67" t="s">
        <v>507</v>
      </c>
      <c r="F97" s="83"/>
      <c r="G97" s="83"/>
      <c r="H97" s="81"/>
      <c r="I97" s="5"/>
    </row>
    <row r="98" spans="1:9" ht="35.1" customHeight="1" x14ac:dyDescent="0.25">
      <c r="A98" s="62">
        <v>15</v>
      </c>
      <c r="B98" s="68" t="s">
        <v>554</v>
      </c>
      <c r="C98" s="66" t="s">
        <v>150</v>
      </c>
      <c r="D98" s="66"/>
      <c r="E98" s="67"/>
      <c r="F98" s="83"/>
      <c r="G98" s="83"/>
      <c r="H98" s="81"/>
      <c r="I98" s="5"/>
    </row>
    <row r="99" spans="1:9" ht="35.1" customHeight="1" x14ac:dyDescent="0.25">
      <c r="A99" s="62">
        <v>16</v>
      </c>
      <c r="B99" s="68" t="s">
        <v>555</v>
      </c>
      <c r="C99" s="66" t="s">
        <v>150</v>
      </c>
      <c r="D99" s="66"/>
      <c r="E99" s="67"/>
      <c r="F99" s="83"/>
      <c r="G99" s="83"/>
      <c r="H99" s="81"/>
      <c r="I99" s="5"/>
    </row>
    <row r="100" spans="1:9" ht="35.1" customHeight="1" x14ac:dyDescent="0.25">
      <c r="A100" s="62">
        <v>17</v>
      </c>
      <c r="B100" s="68" t="s">
        <v>556</v>
      </c>
      <c r="C100" s="66" t="s">
        <v>150</v>
      </c>
      <c r="D100" s="66"/>
      <c r="E100" s="67"/>
      <c r="F100" s="83"/>
      <c r="G100" s="83"/>
      <c r="H100" s="81"/>
      <c r="I100" s="5"/>
    </row>
    <row r="101" spans="1:9" ht="35.1" customHeight="1" x14ac:dyDescent="0.25">
      <c r="A101" s="62">
        <v>18</v>
      </c>
      <c r="B101" s="68" t="s">
        <v>557</v>
      </c>
      <c r="C101" s="66" t="s">
        <v>150</v>
      </c>
      <c r="D101" s="66"/>
      <c r="E101" s="67"/>
      <c r="F101" s="83"/>
      <c r="G101" s="83"/>
      <c r="H101" s="81"/>
      <c r="I101" s="5"/>
    </row>
    <row r="102" spans="1:9" ht="35.1" customHeight="1" x14ac:dyDescent="0.25">
      <c r="A102" s="62">
        <v>19</v>
      </c>
      <c r="B102" s="68" t="s">
        <v>558</v>
      </c>
      <c r="C102" s="66" t="s">
        <v>150</v>
      </c>
      <c r="D102" s="66"/>
      <c r="E102" s="67"/>
      <c r="F102" s="83"/>
      <c r="G102" s="83"/>
      <c r="H102" s="81"/>
      <c r="I102" s="5"/>
    </row>
    <row r="103" spans="1:9" ht="35.1" customHeight="1" x14ac:dyDescent="0.25">
      <c r="A103" s="62">
        <v>20</v>
      </c>
      <c r="B103" s="68" t="s">
        <v>559</v>
      </c>
      <c r="C103" s="66" t="s">
        <v>150</v>
      </c>
      <c r="D103" s="66"/>
      <c r="E103" s="67"/>
      <c r="F103" s="83"/>
      <c r="G103" s="83"/>
      <c r="H103" s="81"/>
      <c r="I103" s="5"/>
    </row>
    <row r="104" spans="1:9" ht="35.1" customHeight="1" x14ac:dyDescent="0.25">
      <c r="A104" s="62">
        <v>21</v>
      </c>
      <c r="B104" s="68" t="s">
        <v>560</v>
      </c>
      <c r="C104" s="66"/>
      <c r="D104" s="66" t="s">
        <v>150</v>
      </c>
      <c r="E104" s="67" t="s">
        <v>507</v>
      </c>
      <c r="F104" s="83"/>
      <c r="G104" s="83"/>
      <c r="H104" s="81"/>
      <c r="I104" s="5"/>
    </row>
    <row r="105" spans="1:9" ht="35.1" customHeight="1" x14ac:dyDescent="0.25">
      <c r="A105" s="62">
        <v>22</v>
      </c>
      <c r="B105" s="68" t="s">
        <v>533</v>
      </c>
      <c r="C105" s="66" t="s">
        <v>150</v>
      </c>
      <c r="D105" s="66"/>
      <c r="E105" s="67"/>
      <c r="F105" s="83"/>
      <c r="G105" s="83"/>
      <c r="H105" s="81"/>
      <c r="I105" s="5"/>
    </row>
    <row r="106" spans="1:9" ht="35.1" customHeight="1" x14ac:dyDescent="0.25">
      <c r="A106" s="62">
        <v>23</v>
      </c>
      <c r="B106" s="68" t="s">
        <v>534</v>
      </c>
      <c r="C106" s="66" t="s">
        <v>150</v>
      </c>
      <c r="D106" s="66"/>
      <c r="E106" s="67"/>
      <c r="F106" s="83"/>
      <c r="G106" s="83"/>
      <c r="H106" s="81"/>
      <c r="I106" s="5"/>
    </row>
    <row r="107" spans="1:9" ht="35.1" customHeight="1" x14ac:dyDescent="0.25">
      <c r="A107" s="62">
        <v>24</v>
      </c>
      <c r="B107" s="68" t="s">
        <v>513</v>
      </c>
      <c r="C107" s="66"/>
      <c r="D107" s="66" t="s">
        <v>150</v>
      </c>
      <c r="E107" s="67" t="s">
        <v>507</v>
      </c>
      <c r="F107" s="83"/>
      <c r="G107" s="83"/>
      <c r="H107" s="81"/>
      <c r="I107" s="5"/>
    </row>
    <row r="108" spans="1:9" ht="35.1" customHeight="1" x14ac:dyDescent="0.25">
      <c r="A108" s="62">
        <v>25</v>
      </c>
      <c r="B108" s="68" t="s">
        <v>561</v>
      </c>
      <c r="C108" s="66" t="s">
        <v>150</v>
      </c>
      <c r="D108" s="66"/>
      <c r="E108" s="67"/>
      <c r="F108" s="83"/>
      <c r="G108" s="83"/>
      <c r="H108" s="81"/>
      <c r="I108" s="5"/>
    </row>
    <row r="109" spans="1:9" ht="35.1" customHeight="1" x14ac:dyDescent="0.25">
      <c r="A109" s="62">
        <v>26</v>
      </c>
      <c r="B109" s="68" t="s">
        <v>515</v>
      </c>
      <c r="C109" s="66" t="s">
        <v>150</v>
      </c>
      <c r="D109" s="66"/>
      <c r="E109" s="67"/>
      <c r="F109" s="83"/>
      <c r="G109" s="83"/>
      <c r="H109" s="81"/>
      <c r="I109" s="5"/>
    </row>
    <row r="110" spans="1:9" ht="35.1" customHeight="1" x14ac:dyDescent="0.25">
      <c r="A110" s="62">
        <v>27</v>
      </c>
      <c r="B110" s="68" t="s">
        <v>516</v>
      </c>
      <c r="C110" s="66" t="s">
        <v>150</v>
      </c>
      <c r="D110" s="66"/>
      <c r="E110" s="67"/>
      <c r="F110" s="83"/>
      <c r="G110" s="83"/>
      <c r="H110" s="81"/>
      <c r="I110" s="5"/>
    </row>
    <row r="111" spans="1:9" ht="35.1" customHeight="1" x14ac:dyDescent="0.25">
      <c r="A111" s="62">
        <v>28</v>
      </c>
      <c r="B111" s="68" t="s">
        <v>517</v>
      </c>
      <c r="C111" s="66" t="s">
        <v>150</v>
      </c>
      <c r="D111" s="66"/>
      <c r="E111" s="67"/>
      <c r="F111" s="83"/>
      <c r="G111" s="83"/>
      <c r="H111" s="81"/>
      <c r="I111" s="5"/>
    </row>
    <row r="112" spans="1:9" ht="35.1" customHeight="1" x14ac:dyDescent="0.25">
      <c r="A112" s="62">
        <v>29</v>
      </c>
      <c r="B112" s="68" t="s">
        <v>518</v>
      </c>
      <c r="C112" s="66"/>
      <c r="D112" s="66" t="s">
        <v>150</v>
      </c>
      <c r="E112" s="67" t="s">
        <v>507</v>
      </c>
      <c r="F112" s="83"/>
      <c r="G112" s="83"/>
      <c r="H112" s="81"/>
      <c r="I112" s="5"/>
    </row>
    <row r="113" spans="1:9" ht="35.1" customHeight="1" x14ac:dyDescent="0.25">
      <c r="A113" s="62">
        <v>30</v>
      </c>
      <c r="B113" s="68" t="s">
        <v>519</v>
      </c>
      <c r="C113" s="66"/>
      <c r="D113" s="66" t="s">
        <v>150</v>
      </c>
      <c r="E113" s="67" t="s">
        <v>507</v>
      </c>
      <c r="F113" s="83"/>
      <c r="G113" s="83"/>
      <c r="H113" s="81"/>
      <c r="I113" s="5"/>
    </row>
    <row r="114" spans="1:9" ht="35.1" customHeight="1" x14ac:dyDescent="0.25">
      <c r="A114" s="62">
        <v>31</v>
      </c>
      <c r="B114" s="68" t="s">
        <v>520</v>
      </c>
      <c r="C114" s="66"/>
      <c r="D114" s="66" t="s">
        <v>150</v>
      </c>
      <c r="E114" s="67" t="s">
        <v>507</v>
      </c>
      <c r="F114" s="83"/>
      <c r="G114" s="83"/>
      <c r="H114" s="81"/>
      <c r="I114" s="5"/>
    </row>
    <row r="115" spans="1:9" ht="36" customHeight="1" x14ac:dyDescent="0.25">
      <c r="A115" s="62">
        <v>32</v>
      </c>
      <c r="B115" s="68" t="s">
        <v>629</v>
      </c>
      <c r="C115" s="66" t="s">
        <v>150</v>
      </c>
      <c r="D115" s="66"/>
      <c r="E115" s="67"/>
      <c r="F115" s="83"/>
      <c r="G115" s="83"/>
      <c r="H115" s="81"/>
      <c r="I115" s="5"/>
    </row>
    <row r="116" spans="1:9" ht="60" customHeight="1" x14ac:dyDescent="0.25">
      <c r="C116" s="136" t="s">
        <v>562</v>
      </c>
      <c r="D116" s="136"/>
      <c r="E116" s="136"/>
      <c r="F116" s="136"/>
      <c r="G116" s="136"/>
      <c r="H116" s="137"/>
      <c r="I116" s="10"/>
    </row>
    <row r="117" spans="1:9" ht="30" customHeight="1" x14ac:dyDescent="0.25">
      <c r="C117" s="138" t="s">
        <v>491</v>
      </c>
      <c r="D117" s="139"/>
      <c r="E117" s="139" t="s">
        <v>37</v>
      </c>
      <c r="F117" s="139" t="s">
        <v>492</v>
      </c>
      <c r="G117" s="139"/>
      <c r="H117" s="139" t="s">
        <v>493</v>
      </c>
      <c r="I117" s="59"/>
    </row>
    <row r="118" spans="1:9" ht="30" customHeight="1" x14ac:dyDescent="0.25">
      <c r="C118" s="60" t="s">
        <v>29</v>
      </c>
      <c r="D118" s="61" t="s">
        <v>30</v>
      </c>
      <c r="E118" s="140"/>
      <c r="F118" s="61" t="s">
        <v>29</v>
      </c>
      <c r="G118" s="61" t="s">
        <v>30</v>
      </c>
      <c r="H118" s="140"/>
      <c r="I118" s="59"/>
    </row>
    <row r="119" spans="1:9" ht="35.1" customHeight="1" x14ac:dyDescent="0.25">
      <c r="A119" s="62">
        <v>1</v>
      </c>
      <c r="B119" s="68" t="s">
        <v>522</v>
      </c>
      <c r="C119" s="64" t="s">
        <v>150</v>
      </c>
      <c r="D119" s="64"/>
      <c r="E119" s="65"/>
      <c r="F119" s="82"/>
      <c r="G119" s="82"/>
      <c r="H119" s="80"/>
      <c r="I119" s="5"/>
    </row>
    <row r="120" spans="1:9" ht="35.1" customHeight="1" x14ac:dyDescent="0.25">
      <c r="A120" s="62">
        <v>2</v>
      </c>
      <c r="B120" s="68" t="s">
        <v>524</v>
      </c>
      <c r="C120" s="66"/>
      <c r="D120" s="66" t="s">
        <v>150</v>
      </c>
      <c r="E120" s="67" t="s">
        <v>507</v>
      </c>
      <c r="F120" s="83"/>
      <c r="G120" s="83"/>
      <c r="H120" s="81"/>
      <c r="I120" s="5"/>
    </row>
    <row r="121" spans="1:9" ht="35.1" customHeight="1" x14ac:dyDescent="0.25">
      <c r="A121" s="62">
        <v>3</v>
      </c>
      <c r="B121" s="68" t="s">
        <v>525</v>
      </c>
      <c r="C121" s="66"/>
      <c r="D121" s="66" t="s">
        <v>150</v>
      </c>
      <c r="E121" s="67" t="s">
        <v>526</v>
      </c>
      <c r="F121" s="83"/>
      <c r="G121" s="83"/>
      <c r="H121" s="81"/>
      <c r="I121" s="5"/>
    </row>
    <row r="122" spans="1:9" ht="35.1" customHeight="1" x14ac:dyDescent="0.25">
      <c r="A122" s="62">
        <v>4</v>
      </c>
      <c r="B122" s="68" t="s">
        <v>563</v>
      </c>
      <c r="C122" s="66" t="s">
        <v>150</v>
      </c>
      <c r="D122" s="66"/>
      <c r="E122" s="67"/>
      <c r="F122" s="83"/>
      <c r="G122" s="83"/>
      <c r="H122" s="81"/>
      <c r="I122" s="5"/>
    </row>
    <row r="123" spans="1:9" ht="35.1" customHeight="1" x14ac:dyDescent="0.25">
      <c r="A123" s="62">
        <v>5</v>
      </c>
      <c r="B123" s="68" t="s">
        <v>503</v>
      </c>
      <c r="C123" s="66" t="s">
        <v>150</v>
      </c>
      <c r="D123" s="66"/>
      <c r="E123" s="67"/>
      <c r="F123" s="83"/>
      <c r="G123" s="83"/>
      <c r="H123" s="81"/>
      <c r="I123" s="5"/>
    </row>
    <row r="124" spans="1:9" ht="35.1" customHeight="1" x14ac:dyDescent="0.25">
      <c r="A124" s="62">
        <v>6</v>
      </c>
      <c r="B124" s="68" t="s">
        <v>564</v>
      </c>
      <c r="C124" s="66" t="s">
        <v>150</v>
      </c>
      <c r="D124" s="66"/>
      <c r="E124" s="67"/>
      <c r="F124" s="83"/>
      <c r="G124" s="83"/>
      <c r="H124" s="81"/>
      <c r="I124" s="5"/>
    </row>
    <row r="125" spans="1:9" ht="35.1" customHeight="1" x14ac:dyDescent="0.25">
      <c r="A125" s="62">
        <v>7</v>
      </c>
      <c r="B125" s="68" t="s">
        <v>504</v>
      </c>
      <c r="C125" s="66" t="s">
        <v>150</v>
      </c>
      <c r="D125" s="66"/>
      <c r="E125" s="67"/>
      <c r="F125" s="83"/>
      <c r="G125" s="83"/>
      <c r="H125" s="81"/>
      <c r="I125" s="5"/>
    </row>
    <row r="126" spans="1:9" ht="35.1" customHeight="1" x14ac:dyDescent="0.25">
      <c r="A126" s="62">
        <v>8</v>
      </c>
      <c r="B126" s="68" t="s">
        <v>549</v>
      </c>
      <c r="C126" s="66"/>
      <c r="D126" s="66" t="s">
        <v>150</v>
      </c>
      <c r="E126" s="67" t="s">
        <v>507</v>
      </c>
      <c r="F126" s="83"/>
      <c r="G126" s="83"/>
      <c r="H126" s="81"/>
      <c r="I126" s="5"/>
    </row>
    <row r="127" spans="1:9" ht="35.1" customHeight="1" x14ac:dyDescent="0.25">
      <c r="A127" s="62">
        <v>9</v>
      </c>
      <c r="B127" s="68" t="s">
        <v>565</v>
      </c>
      <c r="C127" s="66" t="s">
        <v>150</v>
      </c>
      <c r="D127" s="66"/>
      <c r="E127" s="67"/>
      <c r="F127" s="83"/>
      <c r="G127" s="83"/>
      <c r="H127" s="81"/>
      <c r="I127" s="5"/>
    </row>
    <row r="128" spans="1:9" ht="35.1" customHeight="1" x14ac:dyDescent="0.25">
      <c r="A128" s="62">
        <v>10</v>
      </c>
      <c r="B128" s="68" t="s">
        <v>550</v>
      </c>
      <c r="C128" s="66" t="s">
        <v>150</v>
      </c>
      <c r="D128" s="66"/>
      <c r="E128" s="67"/>
      <c r="F128" s="83"/>
      <c r="G128" s="83"/>
      <c r="H128" s="81"/>
      <c r="I128" s="5"/>
    </row>
    <row r="129" spans="1:9" ht="35.1" customHeight="1" x14ac:dyDescent="0.25">
      <c r="A129" s="62">
        <v>11</v>
      </c>
      <c r="B129" s="68" t="s">
        <v>566</v>
      </c>
      <c r="C129" s="66" t="s">
        <v>150</v>
      </c>
      <c r="D129" s="66"/>
      <c r="E129" s="67"/>
      <c r="F129" s="83"/>
      <c r="G129" s="83"/>
      <c r="H129" s="81"/>
      <c r="I129" s="5"/>
    </row>
    <row r="130" spans="1:9" ht="35.1" customHeight="1" x14ac:dyDescent="0.25">
      <c r="A130" s="62">
        <v>12</v>
      </c>
      <c r="B130" s="68" t="s">
        <v>552</v>
      </c>
      <c r="C130" s="66" t="s">
        <v>150</v>
      </c>
      <c r="D130" s="66"/>
      <c r="E130" s="67"/>
      <c r="F130" s="83"/>
      <c r="G130" s="83"/>
      <c r="H130" s="81"/>
      <c r="I130" s="5"/>
    </row>
    <row r="131" spans="1:9" ht="35.1" customHeight="1" x14ac:dyDescent="0.25">
      <c r="A131" s="62">
        <v>13</v>
      </c>
      <c r="B131" s="68" t="s">
        <v>553</v>
      </c>
      <c r="C131" s="66"/>
      <c r="D131" s="66" t="s">
        <v>150</v>
      </c>
      <c r="E131" s="67" t="s">
        <v>507</v>
      </c>
      <c r="F131" s="83"/>
      <c r="G131" s="83"/>
      <c r="H131" s="81"/>
      <c r="I131" s="5"/>
    </row>
    <row r="132" spans="1:9" ht="35.1" customHeight="1" x14ac:dyDescent="0.25">
      <c r="A132" s="62">
        <v>14</v>
      </c>
      <c r="B132" s="68" t="s">
        <v>567</v>
      </c>
      <c r="C132" s="66" t="s">
        <v>150</v>
      </c>
      <c r="D132" s="66"/>
      <c r="E132" s="67"/>
      <c r="F132" s="83"/>
      <c r="G132" s="83"/>
      <c r="H132" s="81"/>
      <c r="I132" s="5"/>
    </row>
    <row r="133" spans="1:9" ht="35.1" customHeight="1" x14ac:dyDescent="0.25">
      <c r="A133" s="62">
        <v>15</v>
      </c>
      <c r="B133" s="68" t="s">
        <v>555</v>
      </c>
      <c r="C133" s="66" t="s">
        <v>150</v>
      </c>
      <c r="D133" s="66"/>
      <c r="E133" s="67"/>
      <c r="F133" s="83"/>
      <c r="G133" s="83"/>
      <c r="H133" s="81"/>
      <c r="I133" s="5"/>
    </row>
    <row r="134" spans="1:9" ht="35.1" customHeight="1" x14ac:dyDescent="0.25">
      <c r="A134" s="62">
        <v>16</v>
      </c>
      <c r="B134" s="68" t="s">
        <v>556</v>
      </c>
      <c r="C134" s="66" t="s">
        <v>150</v>
      </c>
      <c r="D134" s="66"/>
      <c r="E134" s="67"/>
      <c r="F134" s="83"/>
      <c r="G134" s="83"/>
      <c r="H134" s="81"/>
      <c r="I134" s="5"/>
    </row>
    <row r="135" spans="1:9" ht="35.1" customHeight="1" x14ac:dyDescent="0.25">
      <c r="A135" s="62">
        <v>17</v>
      </c>
      <c r="B135" s="68" t="s">
        <v>568</v>
      </c>
      <c r="C135" s="66" t="s">
        <v>150</v>
      </c>
      <c r="D135" s="66"/>
      <c r="E135" s="67"/>
      <c r="F135" s="83"/>
      <c r="G135" s="83"/>
      <c r="H135" s="81"/>
      <c r="I135" s="5"/>
    </row>
    <row r="136" spans="1:9" ht="35.1" customHeight="1" x14ac:dyDescent="0.25">
      <c r="A136" s="62">
        <v>18</v>
      </c>
      <c r="B136" s="68" t="s">
        <v>558</v>
      </c>
      <c r="C136" s="66" t="s">
        <v>150</v>
      </c>
      <c r="D136" s="66"/>
      <c r="E136" s="67"/>
      <c r="F136" s="83"/>
      <c r="G136" s="83"/>
      <c r="H136" s="81"/>
      <c r="I136" s="5"/>
    </row>
    <row r="137" spans="1:9" ht="35.1" customHeight="1" x14ac:dyDescent="0.25">
      <c r="A137" s="62">
        <v>19</v>
      </c>
      <c r="B137" s="68" t="s">
        <v>559</v>
      </c>
      <c r="C137" s="66" t="s">
        <v>150</v>
      </c>
      <c r="D137" s="66"/>
      <c r="E137" s="67"/>
      <c r="F137" s="83"/>
      <c r="G137" s="83"/>
      <c r="H137" s="81"/>
      <c r="I137" s="5"/>
    </row>
    <row r="138" spans="1:9" ht="35.1" customHeight="1" x14ac:dyDescent="0.25">
      <c r="A138" s="62">
        <v>20</v>
      </c>
      <c r="B138" s="68" t="s">
        <v>569</v>
      </c>
      <c r="C138" s="66" t="s">
        <v>150</v>
      </c>
      <c r="D138" s="66"/>
      <c r="E138" s="67"/>
      <c r="F138" s="83"/>
      <c r="G138" s="83"/>
      <c r="H138" s="81"/>
      <c r="I138" s="5"/>
    </row>
    <row r="139" spans="1:9" ht="35.1" customHeight="1" x14ac:dyDescent="0.25">
      <c r="A139" s="62">
        <v>21</v>
      </c>
      <c r="B139" s="68" t="s">
        <v>570</v>
      </c>
      <c r="C139" s="66" t="s">
        <v>150</v>
      </c>
      <c r="D139" s="66"/>
      <c r="E139" s="67"/>
      <c r="F139" s="83"/>
      <c r="G139" s="83"/>
      <c r="H139" s="81"/>
      <c r="I139" s="5"/>
    </row>
    <row r="140" spans="1:9" ht="35.1" customHeight="1" x14ac:dyDescent="0.25">
      <c r="A140" s="62">
        <v>22</v>
      </c>
      <c r="B140" s="68" t="s">
        <v>571</v>
      </c>
      <c r="C140" s="66" t="s">
        <v>150</v>
      </c>
      <c r="D140" s="66"/>
      <c r="E140" s="67"/>
      <c r="F140" s="83"/>
      <c r="G140" s="83"/>
      <c r="H140" s="81"/>
      <c r="I140" s="5"/>
    </row>
    <row r="141" spans="1:9" ht="35.1" customHeight="1" x14ac:dyDescent="0.25">
      <c r="A141" s="62">
        <v>23</v>
      </c>
      <c r="B141" s="68" t="s">
        <v>513</v>
      </c>
      <c r="C141" s="66"/>
      <c r="D141" s="66" t="s">
        <v>150</v>
      </c>
      <c r="E141" s="67" t="s">
        <v>507</v>
      </c>
      <c r="F141" s="83"/>
      <c r="G141" s="83"/>
      <c r="H141" s="81"/>
      <c r="I141" s="5"/>
    </row>
    <row r="142" spans="1:9" ht="35.1" customHeight="1" x14ac:dyDescent="0.25">
      <c r="A142" s="62">
        <v>24</v>
      </c>
      <c r="B142" s="68" t="s">
        <v>572</v>
      </c>
      <c r="C142" s="66" t="s">
        <v>150</v>
      </c>
      <c r="D142" s="66"/>
      <c r="E142" s="67"/>
      <c r="F142" s="83"/>
      <c r="G142" s="83"/>
      <c r="H142" s="81"/>
      <c r="I142" s="5"/>
    </row>
    <row r="143" spans="1:9" ht="35.1" customHeight="1" x14ac:dyDescent="0.25">
      <c r="A143" s="62">
        <v>25</v>
      </c>
      <c r="B143" s="68" t="s">
        <v>573</v>
      </c>
      <c r="C143" s="66" t="s">
        <v>150</v>
      </c>
      <c r="D143" s="66"/>
      <c r="E143" s="67"/>
      <c r="F143" s="83"/>
      <c r="G143" s="83"/>
      <c r="H143" s="81"/>
      <c r="I143" s="5"/>
    </row>
    <row r="144" spans="1:9" ht="35.1" customHeight="1" x14ac:dyDescent="0.25">
      <c r="A144" s="62">
        <v>26</v>
      </c>
      <c r="B144" s="68" t="s">
        <v>574</v>
      </c>
      <c r="C144" s="66" t="s">
        <v>150</v>
      </c>
      <c r="D144" s="66"/>
      <c r="E144" s="67"/>
      <c r="F144" s="83"/>
      <c r="G144" s="83"/>
      <c r="H144" s="81"/>
      <c r="I144" s="5"/>
    </row>
    <row r="145" spans="1:9" ht="35.1" customHeight="1" x14ac:dyDescent="0.25">
      <c r="A145" s="62">
        <v>27</v>
      </c>
      <c r="B145" s="68" t="s">
        <v>575</v>
      </c>
      <c r="C145" s="66" t="s">
        <v>150</v>
      </c>
      <c r="D145" s="66"/>
      <c r="E145" s="67"/>
      <c r="F145" s="83"/>
      <c r="G145" s="83"/>
      <c r="H145" s="81"/>
      <c r="I145" s="5"/>
    </row>
    <row r="146" spans="1:9" ht="35.1" customHeight="1" x14ac:dyDescent="0.25">
      <c r="A146" s="62">
        <v>28</v>
      </c>
      <c r="B146" s="68" t="s">
        <v>576</v>
      </c>
      <c r="C146" s="66" t="s">
        <v>150</v>
      </c>
      <c r="D146" s="66"/>
      <c r="E146" s="67"/>
      <c r="F146" s="83"/>
      <c r="G146" s="83"/>
      <c r="H146" s="81"/>
      <c r="I146" s="5"/>
    </row>
    <row r="147" spans="1:9" ht="35.1" customHeight="1" x14ac:dyDescent="0.25">
      <c r="A147" s="62">
        <v>29</v>
      </c>
      <c r="B147" s="68" t="s">
        <v>577</v>
      </c>
      <c r="C147" s="66" t="s">
        <v>150</v>
      </c>
      <c r="D147" s="66"/>
      <c r="E147" s="67"/>
      <c r="F147" s="83"/>
      <c r="G147" s="83"/>
      <c r="H147" s="81"/>
      <c r="I147" s="5"/>
    </row>
    <row r="148" spans="1:9" ht="35.1" customHeight="1" x14ac:dyDescent="0.25">
      <c r="A148" s="62">
        <v>30</v>
      </c>
      <c r="B148" s="68" t="s">
        <v>513</v>
      </c>
      <c r="C148" s="66"/>
      <c r="D148" s="66" t="s">
        <v>150</v>
      </c>
      <c r="E148" s="67" t="s">
        <v>507</v>
      </c>
      <c r="F148" s="83"/>
      <c r="G148" s="83"/>
      <c r="H148" s="81"/>
      <c r="I148" s="5"/>
    </row>
    <row r="149" spans="1:9" ht="35.1" customHeight="1" x14ac:dyDescent="0.25">
      <c r="A149" s="62">
        <v>31</v>
      </c>
      <c r="B149" s="68" t="s">
        <v>539</v>
      </c>
      <c r="C149" s="66" t="s">
        <v>150</v>
      </c>
      <c r="D149" s="66"/>
      <c r="E149" s="67"/>
      <c r="F149" s="83"/>
      <c r="G149" s="83"/>
      <c r="H149" s="81"/>
      <c r="I149" s="5"/>
    </row>
    <row r="150" spans="1:9" ht="35.1" customHeight="1" x14ac:dyDescent="0.25">
      <c r="A150" s="62">
        <v>32</v>
      </c>
      <c r="B150" s="68" t="s">
        <v>578</v>
      </c>
      <c r="C150" s="66" t="s">
        <v>150</v>
      </c>
      <c r="D150" s="66"/>
      <c r="E150" s="67"/>
      <c r="F150" s="83"/>
      <c r="G150" s="83"/>
      <c r="H150" s="81"/>
      <c r="I150" s="5"/>
    </row>
    <row r="151" spans="1:9" ht="35.1" customHeight="1" x14ac:dyDescent="0.25">
      <c r="A151" s="62">
        <v>33</v>
      </c>
      <c r="B151" s="68" t="s">
        <v>579</v>
      </c>
      <c r="C151" s="66" t="s">
        <v>150</v>
      </c>
      <c r="D151" s="66"/>
      <c r="E151" s="67"/>
      <c r="F151" s="83"/>
      <c r="G151" s="83"/>
      <c r="H151" s="81"/>
      <c r="I151" s="5"/>
    </row>
    <row r="152" spans="1:9" ht="35.1" customHeight="1" x14ac:dyDescent="0.25">
      <c r="A152" s="62">
        <v>34</v>
      </c>
      <c r="B152" s="68" t="s">
        <v>517</v>
      </c>
      <c r="C152" s="66" t="s">
        <v>150</v>
      </c>
      <c r="D152" s="66"/>
      <c r="E152" s="67"/>
      <c r="F152" s="83"/>
      <c r="G152" s="83"/>
      <c r="H152" s="81"/>
      <c r="I152" s="5"/>
    </row>
    <row r="153" spans="1:9" ht="35.1" customHeight="1" x14ac:dyDescent="0.25">
      <c r="A153" s="62">
        <v>35</v>
      </c>
      <c r="B153" s="68" t="s">
        <v>518</v>
      </c>
      <c r="C153" s="66"/>
      <c r="D153" s="66" t="s">
        <v>150</v>
      </c>
      <c r="E153" s="67" t="s">
        <v>507</v>
      </c>
      <c r="F153" s="83"/>
      <c r="G153" s="83"/>
      <c r="H153" s="81"/>
      <c r="I153" s="5"/>
    </row>
    <row r="154" spans="1:9" ht="35.1" customHeight="1" x14ac:dyDescent="0.25">
      <c r="A154" s="62">
        <v>36</v>
      </c>
      <c r="B154" s="68" t="s">
        <v>519</v>
      </c>
      <c r="C154" s="66"/>
      <c r="D154" s="66" t="s">
        <v>150</v>
      </c>
      <c r="E154" s="67" t="s">
        <v>507</v>
      </c>
      <c r="F154" s="83"/>
      <c r="G154" s="83"/>
      <c r="H154" s="81"/>
      <c r="I154" s="5"/>
    </row>
    <row r="155" spans="1:9" ht="35.1" customHeight="1" x14ac:dyDescent="0.25">
      <c r="A155" s="62">
        <v>37</v>
      </c>
      <c r="B155" s="68" t="s">
        <v>520</v>
      </c>
      <c r="C155" s="66"/>
      <c r="D155" s="66" t="s">
        <v>150</v>
      </c>
      <c r="E155" s="67" t="s">
        <v>507</v>
      </c>
      <c r="F155" s="83"/>
      <c r="G155" s="83"/>
      <c r="H155" s="81"/>
      <c r="I155" s="5"/>
    </row>
    <row r="156" spans="1:9" ht="38.25" customHeight="1" x14ac:dyDescent="0.25">
      <c r="A156" s="62">
        <v>38</v>
      </c>
      <c r="B156" s="68" t="s">
        <v>629</v>
      </c>
      <c r="C156" s="66" t="s">
        <v>150</v>
      </c>
      <c r="D156" s="66"/>
      <c r="E156" s="67"/>
      <c r="F156" s="83"/>
      <c r="G156" s="83"/>
      <c r="H156" s="81"/>
      <c r="I156" s="5"/>
    </row>
    <row r="157" spans="1:9" ht="60" customHeight="1" x14ac:dyDescent="0.25">
      <c r="C157" s="136" t="s">
        <v>580</v>
      </c>
      <c r="D157" s="136"/>
      <c r="E157" s="136"/>
      <c r="F157" s="136"/>
      <c r="G157" s="136"/>
      <c r="H157" s="137"/>
      <c r="I157" s="10"/>
    </row>
    <row r="158" spans="1:9" ht="30" customHeight="1" x14ac:dyDescent="0.25">
      <c r="C158" s="138" t="s">
        <v>491</v>
      </c>
      <c r="D158" s="139"/>
      <c r="E158" s="139" t="s">
        <v>37</v>
      </c>
      <c r="F158" s="139" t="s">
        <v>492</v>
      </c>
      <c r="G158" s="139"/>
      <c r="H158" s="139" t="s">
        <v>493</v>
      </c>
      <c r="I158" s="59"/>
    </row>
    <row r="159" spans="1:9" ht="30" customHeight="1" x14ac:dyDescent="0.25">
      <c r="C159" s="60" t="s">
        <v>29</v>
      </c>
      <c r="D159" s="61" t="s">
        <v>30</v>
      </c>
      <c r="E159" s="140"/>
      <c r="F159" s="61" t="s">
        <v>29</v>
      </c>
      <c r="G159" s="61" t="s">
        <v>30</v>
      </c>
      <c r="H159" s="140"/>
      <c r="I159" s="59"/>
    </row>
    <row r="160" spans="1:9" ht="35.1" customHeight="1" x14ac:dyDescent="0.25">
      <c r="A160" s="62">
        <v>1</v>
      </c>
      <c r="B160" s="63" t="s">
        <v>581</v>
      </c>
      <c r="C160" s="64" t="s">
        <v>150</v>
      </c>
      <c r="D160" s="64"/>
      <c r="E160" s="65"/>
      <c r="F160" s="82"/>
      <c r="G160" s="82"/>
      <c r="H160" s="80"/>
      <c r="I160" s="5"/>
    </row>
    <row r="161" spans="1:9" ht="35.1" customHeight="1" x14ac:dyDescent="0.25">
      <c r="A161" s="62">
        <v>2</v>
      </c>
      <c r="B161" s="68" t="s">
        <v>524</v>
      </c>
      <c r="C161" s="66"/>
      <c r="D161" s="66" t="s">
        <v>150</v>
      </c>
      <c r="E161" s="67" t="s">
        <v>507</v>
      </c>
      <c r="F161" s="83"/>
      <c r="G161" s="83"/>
      <c r="H161" s="81"/>
      <c r="I161" s="5"/>
    </row>
    <row r="162" spans="1:9" ht="35.1" customHeight="1" x14ac:dyDescent="0.25">
      <c r="A162" s="62">
        <v>3</v>
      </c>
      <c r="B162" s="68" t="s">
        <v>582</v>
      </c>
      <c r="C162" s="66" t="s">
        <v>150</v>
      </c>
      <c r="D162" s="66"/>
      <c r="E162" s="67"/>
      <c r="F162" s="83"/>
      <c r="G162" s="83"/>
      <c r="H162" s="81"/>
      <c r="I162" s="5"/>
    </row>
    <row r="163" spans="1:9" ht="35.1" customHeight="1" x14ac:dyDescent="0.25">
      <c r="A163" s="62">
        <v>4</v>
      </c>
      <c r="B163" s="68" t="s">
        <v>583</v>
      </c>
      <c r="C163" s="66" t="s">
        <v>150</v>
      </c>
      <c r="D163" s="66"/>
      <c r="E163" s="67"/>
      <c r="F163" s="83"/>
      <c r="G163" s="83"/>
      <c r="H163" s="81"/>
      <c r="I163" s="5"/>
    </row>
    <row r="164" spans="1:9" ht="35.1" customHeight="1" x14ac:dyDescent="0.25">
      <c r="A164" s="62">
        <v>5</v>
      </c>
      <c r="B164" s="68" t="s">
        <v>584</v>
      </c>
      <c r="C164" s="66" t="s">
        <v>150</v>
      </c>
      <c r="D164" s="66"/>
      <c r="E164" s="67"/>
      <c r="F164" s="83"/>
      <c r="G164" s="83"/>
      <c r="H164" s="81"/>
      <c r="I164" s="5"/>
    </row>
    <row r="165" spans="1:9" ht="35.1" customHeight="1" x14ac:dyDescent="0.25">
      <c r="A165" s="62">
        <v>6</v>
      </c>
      <c r="B165" s="68" t="s">
        <v>585</v>
      </c>
      <c r="C165" s="66" t="s">
        <v>150</v>
      </c>
      <c r="D165" s="66"/>
      <c r="E165" s="67"/>
      <c r="F165" s="83"/>
      <c r="G165" s="83"/>
      <c r="H165" s="81"/>
      <c r="I165" s="5"/>
    </row>
    <row r="166" spans="1:9" ht="35.1" customHeight="1" x14ac:dyDescent="0.25">
      <c r="A166" s="62">
        <v>7</v>
      </c>
      <c r="B166" s="68" t="s">
        <v>504</v>
      </c>
      <c r="C166" s="66" t="s">
        <v>150</v>
      </c>
      <c r="D166" s="66"/>
      <c r="E166" s="67"/>
      <c r="F166" s="83"/>
      <c r="G166" s="83"/>
      <c r="H166" s="81"/>
      <c r="I166" s="5"/>
    </row>
    <row r="167" spans="1:9" ht="35.1" customHeight="1" x14ac:dyDescent="0.25">
      <c r="A167" s="62">
        <v>8</v>
      </c>
      <c r="B167" s="68" t="s">
        <v>586</v>
      </c>
      <c r="C167" s="66"/>
      <c r="D167" s="66" t="s">
        <v>150</v>
      </c>
      <c r="E167" s="67" t="s">
        <v>507</v>
      </c>
      <c r="F167" s="83"/>
      <c r="G167" s="83"/>
      <c r="H167" s="81"/>
      <c r="I167" s="5"/>
    </row>
    <row r="168" spans="1:9" ht="35.1" customHeight="1" x14ac:dyDescent="0.25">
      <c r="A168" s="62">
        <v>9</v>
      </c>
      <c r="B168" s="68" t="s">
        <v>587</v>
      </c>
      <c r="C168" s="66" t="s">
        <v>150</v>
      </c>
      <c r="D168" s="66"/>
      <c r="E168" s="67"/>
      <c r="F168" s="83"/>
      <c r="G168" s="83"/>
      <c r="H168" s="81"/>
      <c r="I168" s="5"/>
    </row>
    <row r="169" spans="1:9" ht="35.1" customHeight="1" x14ac:dyDescent="0.25">
      <c r="A169" s="62">
        <v>10</v>
      </c>
      <c r="B169" s="68" t="s">
        <v>550</v>
      </c>
      <c r="C169" s="66" t="s">
        <v>150</v>
      </c>
      <c r="D169" s="66"/>
      <c r="E169" s="67"/>
      <c r="F169" s="83"/>
      <c r="G169" s="83"/>
      <c r="H169" s="81"/>
      <c r="I169" s="5"/>
    </row>
    <row r="170" spans="1:9" ht="35.1" customHeight="1" x14ac:dyDescent="0.25">
      <c r="A170" s="62">
        <v>11</v>
      </c>
      <c r="B170" s="68" t="s">
        <v>551</v>
      </c>
      <c r="C170" s="66" t="s">
        <v>150</v>
      </c>
      <c r="D170" s="66"/>
      <c r="E170" s="67"/>
      <c r="F170" s="83"/>
      <c r="G170" s="83"/>
      <c r="H170" s="81"/>
      <c r="I170" s="5"/>
    </row>
    <row r="171" spans="1:9" ht="35.1" customHeight="1" x14ac:dyDescent="0.25">
      <c r="A171" s="62">
        <v>12</v>
      </c>
      <c r="B171" s="68" t="s">
        <v>552</v>
      </c>
      <c r="C171" s="66" t="s">
        <v>150</v>
      </c>
      <c r="D171" s="66"/>
      <c r="E171" s="67"/>
      <c r="F171" s="83"/>
      <c r="G171" s="83"/>
      <c r="H171" s="81"/>
      <c r="I171" s="5"/>
    </row>
    <row r="172" spans="1:9" ht="35.1" customHeight="1" x14ac:dyDescent="0.25">
      <c r="A172" s="62">
        <v>13</v>
      </c>
      <c r="B172" s="68" t="s">
        <v>588</v>
      </c>
      <c r="C172" s="66"/>
      <c r="D172" s="66" t="s">
        <v>150</v>
      </c>
      <c r="E172" s="67" t="s">
        <v>507</v>
      </c>
      <c r="F172" s="83"/>
      <c r="G172" s="83"/>
      <c r="H172" s="81"/>
      <c r="I172" s="5"/>
    </row>
    <row r="173" spans="1:9" ht="35.1" customHeight="1" x14ac:dyDescent="0.25">
      <c r="A173" s="62">
        <v>14</v>
      </c>
      <c r="B173" s="68" t="s">
        <v>554</v>
      </c>
      <c r="C173" s="66" t="s">
        <v>150</v>
      </c>
      <c r="D173" s="66"/>
      <c r="E173" s="67"/>
      <c r="F173" s="83"/>
      <c r="G173" s="83"/>
      <c r="H173" s="81"/>
      <c r="I173" s="5"/>
    </row>
    <row r="174" spans="1:9" ht="35.1" customHeight="1" x14ac:dyDescent="0.25">
      <c r="A174" s="62">
        <v>15</v>
      </c>
      <c r="B174" s="68" t="s">
        <v>555</v>
      </c>
      <c r="C174" s="66" t="s">
        <v>150</v>
      </c>
      <c r="D174" s="66"/>
      <c r="E174" s="67"/>
      <c r="F174" s="83"/>
      <c r="G174" s="83"/>
      <c r="H174" s="81"/>
      <c r="I174" s="5"/>
    </row>
    <row r="175" spans="1:9" ht="35.1" customHeight="1" x14ac:dyDescent="0.25">
      <c r="A175" s="62">
        <v>16</v>
      </c>
      <c r="B175" s="68" t="s">
        <v>556</v>
      </c>
      <c r="C175" s="66" t="s">
        <v>150</v>
      </c>
      <c r="D175" s="66"/>
      <c r="E175" s="67"/>
      <c r="F175" s="83"/>
      <c r="G175" s="83"/>
      <c r="H175" s="81"/>
      <c r="I175" s="5"/>
    </row>
    <row r="176" spans="1:9" ht="35.1" customHeight="1" x14ac:dyDescent="0.25">
      <c r="A176" s="62">
        <v>17</v>
      </c>
      <c r="B176" s="68" t="s">
        <v>589</v>
      </c>
      <c r="C176" s="66" t="s">
        <v>150</v>
      </c>
      <c r="D176" s="66"/>
      <c r="E176" s="67"/>
      <c r="F176" s="83"/>
      <c r="G176" s="83"/>
      <c r="H176" s="81"/>
      <c r="I176" s="5"/>
    </row>
    <row r="177" spans="1:9" ht="35.1" customHeight="1" x14ac:dyDescent="0.25">
      <c r="A177" s="62">
        <v>18</v>
      </c>
      <c r="B177" s="68" t="s">
        <v>590</v>
      </c>
      <c r="C177" s="66"/>
      <c r="D177" s="66"/>
      <c r="E177" s="67"/>
      <c r="F177" s="83"/>
      <c r="G177" s="83"/>
      <c r="H177" s="81"/>
      <c r="I177" s="5"/>
    </row>
    <row r="178" spans="1:9" ht="35.1" customHeight="1" x14ac:dyDescent="0.25">
      <c r="A178" s="62">
        <v>19</v>
      </c>
      <c r="B178" s="68" t="s">
        <v>591</v>
      </c>
      <c r="C178" s="66" t="s">
        <v>150</v>
      </c>
      <c r="D178" s="66"/>
      <c r="E178" s="67"/>
      <c r="F178" s="83"/>
      <c r="G178" s="83"/>
      <c r="H178" s="81"/>
      <c r="I178" s="5"/>
    </row>
    <row r="179" spans="1:9" ht="35.1" customHeight="1" x14ac:dyDescent="0.25">
      <c r="A179" s="62">
        <v>20</v>
      </c>
      <c r="B179" s="68" t="s">
        <v>592</v>
      </c>
      <c r="C179" s="66" t="s">
        <v>150</v>
      </c>
      <c r="D179" s="66"/>
      <c r="E179" s="67"/>
      <c r="F179" s="83"/>
      <c r="G179" s="83"/>
      <c r="H179" s="81"/>
      <c r="I179" s="5"/>
    </row>
    <row r="180" spans="1:9" ht="35.1" customHeight="1" x14ac:dyDescent="0.25">
      <c r="A180" s="62">
        <v>21</v>
      </c>
      <c r="B180" s="68" t="s">
        <v>553</v>
      </c>
      <c r="C180" s="66"/>
      <c r="D180" s="66" t="s">
        <v>150</v>
      </c>
      <c r="E180" s="67" t="s">
        <v>507</v>
      </c>
      <c r="F180" s="83"/>
      <c r="G180" s="83"/>
      <c r="H180" s="81"/>
      <c r="I180" s="5"/>
    </row>
    <row r="181" spans="1:9" ht="35.1" customHeight="1" x14ac:dyDescent="0.25">
      <c r="A181" s="62">
        <v>22</v>
      </c>
      <c r="B181" s="68" t="s">
        <v>593</v>
      </c>
      <c r="C181" s="66" t="s">
        <v>150</v>
      </c>
      <c r="D181" s="66"/>
      <c r="E181" s="67"/>
      <c r="F181" s="83"/>
      <c r="G181" s="83"/>
      <c r="H181" s="81"/>
      <c r="I181" s="5"/>
    </row>
    <row r="182" spans="1:9" ht="35.1" customHeight="1" x14ac:dyDescent="0.25">
      <c r="A182" s="62">
        <v>23</v>
      </c>
      <c r="B182" s="68" t="s">
        <v>594</v>
      </c>
      <c r="C182" s="66" t="s">
        <v>150</v>
      </c>
      <c r="D182" s="66"/>
      <c r="E182" s="67"/>
      <c r="F182" s="83"/>
      <c r="G182" s="83"/>
      <c r="H182" s="81"/>
      <c r="I182" s="5"/>
    </row>
    <row r="183" spans="1:9" ht="35.1" customHeight="1" x14ac:dyDescent="0.25">
      <c r="A183" s="62">
        <v>24</v>
      </c>
      <c r="B183" s="68" t="s">
        <v>595</v>
      </c>
      <c r="C183" s="66" t="s">
        <v>150</v>
      </c>
      <c r="D183" s="66"/>
      <c r="E183" s="67"/>
      <c r="F183" s="83"/>
      <c r="G183" s="83"/>
      <c r="H183" s="81"/>
      <c r="I183" s="5"/>
    </row>
    <row r="184" spans="1:9" ht="35.1" customHeight="1" x14ac:dyDescent="0.25">
      <c r="A184" s="62">
        <v>25</v>
      </c>
      <c r="B184" s="68" t="s">
        <v>596</v>
      </c>
      <c r="C184" s="66" t="s">
        <v>150</v>
      </c>
      <c r="D184" s="66"/>
      <c r="E184" s="67"/>
      <c r="F184" s="83"/>
      <c r="G184" s="83"/>
      <c r="H184" s="81"/>
      <c r="I184" s="5"/>
    </row>
    <row r="185" spans="1:9" ht="35.1" customHeight="1" x14ac:dyDescent="0.25">
      <c r="A185" s="62">
        <v>26</v>
      </c>
      <c r="B185" s="68" t="s">
        <v>597</v>
      </c>
      <c r="C185" s="66" t="s">
        <v>150</v>
      </c>
      <c r="D185" s="66"/>
      <c r="E185" s="67"/>
      <c r="F185" s="83"/>
      <c r="G185" s="83"/>
      <c r="H185" s="81"/>
      <c r="I185" s="5"/>
    </row>
    <row r="186" spans="1:9" ht="35.1" customHeight="1" x14ac:dyDescent="0.25">
      <c r="A186" s="62">
        <v>27</v>
      </c>
      <c r="B186" s="68" t="s">
        <v>598</v>
      </c>
      <c r="C186" s="66" t="s">
        <v>150</v>
      </c>
      <c r="D186" s="66"/>
      <c r="E186" s="67"/>
      <c r="F186" s="83"/>
      <c r="G186" s="83"/>
      <c r="H186" s="81"/>
      <c r="I186" s="5"/>
    </row>
    <row r="187" spans="1:9" ht="35.1" customHeight="1" x14ac:dyDescent="0.25">
      <c r="A187" s="62">
        <v>28</v>
      </c>
      <c r="B187" s="68" t="s">
        <v>599</v>
      </c>
      <c r="C187" s="66" t="s">
        <v>150</v>
      </c>
      <c r="D187" s="66"/>
      <c r="E187" s="67"/>
      <c r="F187" s="83"/>
      <c r="G187" s="83"/>
      <c r="H187" s="81"/>
      <c r="I187" s="5"/>
    </row>
    <row r="188" spans="1:9" ht="35.1" customHeight="1" x14ac:dyDescent="0.25">
      <c r="A188" s="62">
        <v>29</v>
      </c>
      <c r="B188" s="68" t="s">
        <v>600</v>
      </c>
      <c r="C188" s="66" t="s">
        <v>150</v>
      </c>
      <c r="D188" s="66"/>
      <c r="E188" s="67"/>
      <c r="F188" s="83"/>
      <c r="G188" s="83"/>
      <c r="H188" s="81"/>
      <c r="I188" s="5"/>
    </row>
    <row r="189" spans="1:9" ht="35.1" customHeight="1" x14ac:dyDescent="0.25">
      <c r="A189" s="62">
        <v>30</v>
      </c>
      <c r="B189" s="68" t="s">
        <v>601</v>
      </c>
      <c r="C189" s="66" t="s">
        <v>150</v>
      </c>
      <c r="D189" s="66"/>
      <c r="E189" s="67"/>
      <c r="F189" s="83"/>
      <c r="G189" s="83"/>
      <c r="H189" s="81"/>
      <c r="I189" s="5"/>
    </row>
    <row r="190" spans="1:9" ht="35.1" customHeight="1" x14ac:dyDescent="0.25">
      <c r="A190" s="62">
        <v>31</v>
      </c>
      <c r="B190" s="68" t="s">
        <v>602</v>
      </c>
      <c r="C190" s="66" t="s">
        <v>150</v>
      </c>
      <c r="D190" s="66"/>
      <c r="E190" s="67"/>
      <c r="F190" s="83"/>
      <c r="G190" s="83"/>
      <c r="H190" s="81"/>
      <c r="I190" s="5"/>
    </row>
    <row r="191" spans="1:9" ht="35.1" customHeight="1" x14ac:dyDescent="0.25">
      <c r="A191" s="62">
        <v>32</v>
      </c>
      <c r="B191" s="68" t="s">
        <v>513</v>
      </c>
      <c r="C191" s="66"/>
      <c r="D191" s="66" t="s">
        <v>150</v>
      </c>
      <c r="E191" s="67" t="s">
        <v>507</v>
      </c>
      <c r="F191" s="83"/>
      <c r="G191" s="83"/>
      <c r="H191" s="81"/>
      <c r="I191" s="5"/>
    </row>
    <row r="192" spans="1:9" ht="35.1" customHeight="1" x14ac:dyDescent="0.25">
      <c r="A192" s="62">
        <v>33</v>
      </c>
      <c r="B192" s="68" t="s">
        <v>603</v>
      </c>
      <c r="C192" s="66" t="s">
        <v>150</v>
      </c>
      <c r="D192" s="66"/>
      <c r="E192" s="67"/>
      <c r="F192" s="83"/>
      <c r="G192" s="83"/>
      <c r="H192" s="81"/>
      <c r="I192" s="5"/>
    </row>
    <row r="193" spans="1:9" ht="35.1" customHeight="1" x14ac:dyDescent="0.25">
      <c r="A193" s="62">
        <v>34</v>
      </c>
      <c r="B193" s="68" t="s">
        <v>604</v>
      </c>
      <c r="C193" s="66" t="s">
        <v>150</v>
      </c>
      <c r="D193" s="66"/>
      <c r="E193" s="67"/>
      <c r="F193" s="83"/>
      <c r="G193" s="83"/>
      <c r="H193" s="81"/>
      <c r="I193" s="5"/>
    </row>
    <row r="194" spans="1:9" ht="35.1" customHeight="1" x14ac:dyDescent="0.25">
      <c r="A194" s="62">
        <v>35</v>
      </c>
      <c r="B194" s="68" t="s">
        <v>605</v>
      </c>
      <c r="C194" s="66" t="s">
        <v>150</v>
      </c>
      <c r="D194" s="66"/>
      <c r="E194" s="67"/>
      <c r="F194" s="83"/>
      <c r="G194" s="83"/>
      <c r="H194" s="81"/>
      <c r="I194" s="5"/>
    </row>
    <row r="195" spans="1:9" ht="35.1" customHeight="1" x14ac:dyDescent="0.25">
      <c r="A195" s="62">
        <v>36</v>
      </c>
      <c r="B195" s="68" t="s">
        <v>517</v>
      </c>
      <c r="C195" s="66" t="s">
        <v>150</v>
      </c>
      <c r="D195" s="66"/>
      <c r="E195" s="67"/>
      <c r="F195" s="83"/>
      <c r="G195" s="83"/>
      <c r="H195" s="81"/>
      <c r="I195" s="5"/>
    </row>
    <row r="196" spans="1:9" ht="35.1" customHeight="1" x14ac:dyDescent="0.25">
      <c r="A196" s="62">
        <v>37</v>
      </c>
      <c r="B196" s="68" t="s">
        <v>518</v>
      </c>
      <c r="C196" s="66"/>
      <c r="D196" s="66" t="s">
        <v>150</v>
      </c>
      <c r="E196" s="67" t="s">
        <v>507</v>
      </c>
      <c r="F196" s="83"/>
      <c r="G196" s="83"/>
      <c r="H196" s="81"/>
      <c r="I196" s="5"/>
    </row>
    <row r="197" spans="1:9" ht="35.1" customHeight="1" x14ac:dyDescent="0.25">
      <c r="A197" s="62">
        <v>38</v>
      </c>
      <c r="B197" s="68" t="s">
        <v>519</v>
      </c>
      <c r="C197" s="66"/>
      <c r="D197" s="66" t="s">
        <v>150</v>
      </c>
      <c r="E197" s="67" t="s">
        <v>507</v>
      </c>
      <c r="F197" s="83"/>
      <c r="G197" s="83"/>
      <c r="H197" s="81"/>
      <c r="I197" s="5"/>
    </row>
    <row r="198" spans="1:9" ht="35.1" customHeight="1" x14ac:dyDescent="0.25">
      <c r="A198" s="62">
        <v>39</v>
      </c>
      <c r="B198" s="68" t="s">
        <v>520</v>
      </c>
      <c r="C198" s="66"/>
      <c r="D198" s="66" t="s">
        <v>150</v>
      </c>
      <c r="E198" s="67" t="s">
        <v>507</v>
      </c>
      <c r="F198" s="83"/>
      <c r="G198" s="83"/>
      <c r="H198" s="81"/>
      <c r="I198" s="5"/>
    </row>
    <row r="199" spans="1:9" ht="37.5" customHeight="1" x14ac:dyDescent="0.25">
      <c r="A199" s="62">
        <v>40</v>
      </c>
      <c r="B199" s="68" t="s">
        <v>629</v>
      </c>
      <c r="C199" s="66" t="s">
        <v>150</v>
      </c>
      <c r="D199" s="66"/>
      <c r="E199" s="67"/>
      <c r="F199" s="83"/>
      <c r="G199" s="83"/>
      <c r="H199" s="81"/>
      <c r="I199" s="5"/>
    </row>
    <row r="200" spans="1:9" ht="50.1" customHeight="1" x14ac:dyDescent="0.25">
      <c r="B200" s="30"/>
      <c r="C200" s="71"/>
      <c r="D200" s="71"/>
      <c r="E200" s="31"/>
      <c r="F200" s="72"/>
      <c r="G200" s="72"/>
      <c r="H200" s="73"/>
      <c r="I200" s="5"/>
    </row>
  </sheetData>
  <sheetProtection algorithmName="SHA-512" hashValue="7SBUaIDE0iH+JvLj5iFEILdO4rN9ZsVcf2oLk4E8OaMDjscen4/aPBjlpaa/n+a3jRvWQRLw/REghU9zjUTnvA==" saltValue="9fx1m+5X3mBW2Ruwdx8l3Q==" spinCount="100000" sheet="1" objects="1" scenarios="1" selectLockedCells="1"/>
  <mergeCells count="37">
    <mergeCell ref="B1:E2"/>
    <mergeCell ref="F1:H3"/>
    <mergeCell ref="C67:D67"/>
    <mergeCell ref="E67:E68"/>
    <mergeCell ref="F67:G67"/>
    <mergeCell ref="H67:H68"/>
    <mergeCell ref="C10:H10"/>
    <mergeCell ref="C11:D11"/>
    <mergeCell ref="E11:E12"/>
    <mergeCell ref="F11:G11"/>
    <mergeCell ref="H11:H12"/>
    <mergeCell ref="C36:H36"/>
    <mergeCell ref="C37:D37"/>
    <mergeCell ref="E37:E38"/>
    <mergeCell ref="F37:G37"/>
    <mergeCell ref="H37:H38"/>
    <mergeCell ref="C66:H66"/>
    <mergeCell ref="C158:D158"/>
    <mergeCell ref="E158:E159"/>
    <mergeCell ref="F158:G158"/>
    <mergeCell ref="H158:H159"/>
    <mergeCell ref="C81:H81"/>
    <mergeCell ref="C82:D82"/>
    <mergeCell ref="E82:E83"/>
    <mergeCell ref="F82:G82"/>
    <mergeCell ref="H82:H83"/>
    <mergeCell ref="C116:H116"/>
    <mergeCell ref="C117:D117"/>
    <mergeCell ref="E117:E118"/>
    <mergeCell ref="F117:G117"/>
    <mergeCell ref="H117:H118"/>
    <mergeCell ref="C157:H157"/>
    <mergeCell ref="C5:H5"/>
    <mergeCell ref="C6:D6"/>
    <mergeCell ref="E6:E7"/>
    <mergeCell ref="F6:G6"/>
    <mergeCell ref="H6:H7"/>
  </mergeCells>
  <conditionalFormatting sqref="C8:H8">
    <cfRule type="expression" dxfId="7" priority="1">
      <formula>IF(#REF!="X",1,0)</formula>
    </cfRule>
  </conditionalFormatting>
  <conditionalFormatting sqref="C13:H35 C39:H65 C69:H80 C84:H115 C119:H156 C160:H200">
    <cfRule type="expression" dxfId="6" priority="4">
      <formula>IF(#REF!="X",1,0)</formula>
    </cfRule>
  </conditionalFormatting>
  <pageMargins left="0.70866141732283472" right="0.70866141732283472" top="0.74803149606299213" bottom="0.74803149606299213" header="0.31496062992125984" footer="0.31496062992125984"/>
  <pageSetup paperSize="9" scale="54" fitToHeight="1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478DC-C3B9-49D3-A9E9-6C47B15290C7}">
  <sheetPr codeName="Folha3">
    <tabColor rgb="FF0A6536"/>
    <pageSetUpPr fitToPage="1"/>
  </sheetPr>
  <dimension ref="A1:AK64"/>
  <sheetViews>
    <sheetView showGridLines="0" showRowColHeaders="0" zoomScale="90" zoomScaleNormal="90" workbookViewId="0">
      <pane ySplit="3" topLeftCell="A4" activePane="bottomLeft" state="frozen"/>
      <selection activeCell="A2" sqref="A2"/>
      <selection pane="bottomLeft" activeCell="C7" sqref="C7:I7"/>
    </sheetView>
  </sheetViews>
  <sheetFormatPr defaultColWidth="8.85546875" defaultRowHeight="15" x14ac:dyDescent="0.25"/>
  <cols>
    <col min="1" max="1" width="6.42578125" style="2" customWidth="1"/>
    <col min="2" max="2" width="40.42578125" style="3" customWidth="1"/>
    <col min="3" max="3" width="42.140625" style="3" customWidth="1"/>
    <col min="4" max="4" width="0.85546875" style="3" customWidth="1"/>
    <col min="5" max="5" width="18.5703125" style="3" customWidth="1"/>
    <col min="6" max="6" width="0.85546875" style="3" customWidth="1"/>
    <col min="7" max="7" width="18.5703125" style="23" customWidth="1"/>
    <col min="8" max="8" width="0.85546875" style="23" customWidth="1"/>
    <col min="9" max="9" width="25.5703125" style="24" customWidth="1"/>
    <col min="10" max="10" width="5.42578125" style="25" customWidth="1"/>
    <col min="11" max="13" width="20.42578125" style="34" hidden="1" customWidth="1"/>
    <col min="14" max="14" width="11.42578125" style="34" hidden="1" customWidth="1"/>
    <col min="15" max="15" width="52.140625" style="23" hidden="1" customWidth="1"/>
    <col min="16" max="16" width="31.42578125" style="23" hidden="1" customWidth="1"/>
    <col min="17" max="17" width="19" style="23" hidden="1" customWidth="1"/>
    <col min="18" max="18" width="8.42578125" style="25" hidden="1" customWidth="1"/>
    <col min="19" max="19" width="71.85546875" style="6" hidden="1" customWidth="1"/>
    <col min="20" max="20" width="28.42578125" style="6" hidden="1" customWidth="1"/>
    <col min="21" max="26" width="15.42578125" style="6" hidden="1" customWidth="1"/>
    <col min="27" max="36" width="15.42578125" hidden="1" customWidth="1"/>
    <col min="37" max="37" width="23.5703125" hidden="1" customWidth="1"/>
    <col min="38" max="44" width="23.5703125" customWidth="1"/>
  </cols>
  <sheetData>
    <row r="1" spans="1:36" ht="18" x14ac:dyDescent="0.25">
      <c r="B1" s="94" t="str">
        <f>IF(N1=0,"Questionário integralmente respondido. Muito obrigado/a!","Número de questões por responder: "&amp;N1)</f>
        <v>Número de questões por responder: 39</v>
      </c>
      <c r="N1" s="26">
        <f>SUM(N7:N52)</f>
        <v>39</v>
      </c>
      <c r="O1" s="23" t="s">
        <v>130</v>
      </c>
    </row>
    <row r="2" spans="1:36" ht="30" customHeight="1" x14ac:dyDescent="0.25">
      <c r="B2" s="58" t="s">
        <v>96</v>
      </c>
      <c r="C2" s="7"/>
      <c r="D2" s="7"/>
      <c r="E2" s="7"/>
      <c r="F2" s="7"/>
      <c r="G2" s="7"/>
      <c r="H2" s="7"/>
      <c r="I2" s="7"/>
      <c r="K2" s="32" t="s">
        <v>104</v>
      </c>
      <c r="L2" s="32"/>
      <c r="M2" s="32"/>
      <c r="N2" s="32" t="s">
        <v>104</v>
      </c>
      <c r="O2" s="32" t="s">
        <v>104</v>
      </c>
      <c r="P2" s="32"/>
      <c r="Q2" s="32"/>
    </row>
    <row r="3" spans="1:36" ht="30" customHeight="1" x14ac:dyDescent="0.25">
      <c r="B3" s="58" t="s">
        <v>1</v>
      </c>
      <c r="C3" s="7"/>
      <c r="D3" s="7"/>
      <c r="E3" s="7"/>
      <c r="F3" s="7"/>
      <c r="G3" s="7"/>
      <c r="H3" s="7"/>
      <c r="I3" s="7"/>
      <c r="K3" s="33"/>
      <c r="L3" s="33"/>
      <c r="M3" s="33"/>
      <c r="N3" s="33"/>
      <c r="O3" s="35"/>
      <c r="P3" s="35"/>
      <c r="Q3" s="35"/>
    </row>
    <row r="4" spans="1:36" ht="30" customHeight="1" x14ac:dyDescent="0.25">
      <c r="K4" s="33"/>
      <c r="L4" s="33"/>
      <c r="M4" s="33"/>
      <c r="N4" s="33"/>
      <c r="O4" s="35"/>
      <c r="P4" s="35"/>
      <c r="Q4" s="35"/>
    </row>
    <row r="5" spans="1:36" ht="17.25" customHeight="1" x14ac:dyDescent="0.25">
      <c r="B5" s="98" t="s">
        <v>98</v>
      </c>
      <c r="G5" s="3"/>
      <c r="H5" s="3"/>
      <c r="I5" s="4"/>
      <c r="K5" s="33"/>
      <c r="L5" s="33"/>
      <c r="M5" s="33"/>
      <c r="N5" s="33"/>
      <c r="O5" s="35"/>
      <c r="P5" s="35"/>
      <c r="Q5" s="35"/>
    </row>
    <row r="6" spans="1:36" ht="17.25" customHeight="1" x14ac:dyDescent="0.25">
      <c r="B6" s="1"/>
      <c r="G6" s="3"/>
      <c r="H6" s="3"/>
      <c r="I6" s="4"/>
      <c r="K6" s="33"/>
      <c r="L6" s="57" t="s">
        <v>82</v>
      </c>
      <c r="M6" s="33"/>
      <c r="N6" s="33"/>
      <c r="O6" s="35"/>
      <c r="P6" s="35"/>
      <c r="Q6" s="35"/>
    </row>
    <row r="7" spans="1:36" ht="30" customHeight="1" x14ac:dyDescent="0.25">
      <c r="B7" s="96" t="s">
        <v>0</v>
      </c>
      <c r="C7" s="143"/>
      <c r="D7" s="143"/>
      <c r="E7" s="143"/>
      <c r="F7" s="143"/>
      <c r="G7" s="143"/>
      <c r="H7" s="143"/>
      <c r="I7" s="143"/>
      <c r="K7" s="33"/>
      <c r="L7" s="35" t="s">
        <v>29</v>
      </c>
      <c r="M7" s="33"/>
      <c r="N7" s="33">
        <f>IF(C7&lt;&gt;"",0,1)</f>
        <v>1</v>
      </c>
      <c r="O7" s="35"/>
      <c r="P7" s="35"/>
      <c r="Q7" s="35"/>
    </row>
    <row r="8" spans="1:36" ht="30" customHeight="1" x14ac:dyDescent="0.25">
      <c r="B8" s="97" t="s">
        <v>2</v>
      </c>
      <c r="C8" s="143"/>
      <c r="D8" s="143"/>
      <c r="E8" s="143"/>
      <c r="F8" s="143"/>
      <c r="G8" s="143"/>
      <c r="H8" s="143"/>
      <c r="I8" s="143"/>
      <c r="K8" s="33"/>
      <c r="L8" s="35" t="s">
        <v>30</v>
      </c>
      <c r="M8" s="33"/>
      <c r="N8" s="33">
        <f>IF(C8&lt;&gt;"",0,1)</f>
        <v>1</v>
      </c>
      <c r="O8" s="35"/>
      <c r="P8" s="35"/>
      <c r="Q8" s="35"/>
    </row>
    <row r="9" spans="1:36" ht="30" customHeight="1" thickBot="1" x14ac:dyDescent="0.3">
      <c r="B9" s="96" t="s">
        <v>427</v>
      </c>
      <c r="C9" s="143"/>
      <c r="D9" s="143"/>
      <c r="E9" s="143"/>
      <c r="F9" s="143"/>
      <c r="G9" s="143"/>
      <c r="H9" s="143"/>
      <c r="I9" s="143"/>
      <c r="K9" s="33"/>
      <c r="L9" s="35" t="s">
        <v>13</v>
      </c>
      <c r="M9" s="33"/>
      <c r="N9" s="33">
        <f>IF(C9&lt;&gt;"",0,1)</f>
        <v>1</v>
      </c>
      <c r="O9" s="35"/>
      <c r="P9" s="35"/>
      <c r="Q9" s="35"/>
    </row>
    <row r="10" spans="1:36" ht="30" customHeight="1" x14ac:dyDescent="0.25">
      <c r="G10" s="27"/>
      <c r="K10" s="33"/>
      <c r="L10" s="33"/>
      <c r="M10" s="33"/>
      <c r="N10" s="33"/>
      <c r="O10" s="35"/>
      <c r="P10" s="35"/>
      <c r="Q10" s="35"/>
      <c r="U10" s="111" t="s">
        <v>419</v>
      </c>
      <c r="V10" s="111"/>
      <c r="W10" s="117" t="s">
        <v>420</v>
      </c>
      <c r="X10" s="117"/>
      <c r="Y10" s="111" t="s">
        <v>421</v>
      </c>
      <c r="Z10" s="111"/>
      <c r="AA10" s="117" t="s">
        <v>422</v>
      </c>
      <c r="AB10" s="117"/>
      <c r="AC10" s="111" t="s">
        <v>423</v>
      </c>
      <c r="AD10" s="111"/>
      <c r="AE10" s="117" t="s">
        <v>424</v>
      </c>
      <c r="AF10" s="117"/>
      <c r="AG10" s="111" t="s">
        <v>425</v>
      </c>
      <c r="AH10" s="111"/>
      <c r="AI10" s="117" t="s">
        <v>426</v>
      </c>
      <c r="AJ10" s="117"/>
    </row>
    <row r="11" spans="1:36" ht="17.25" customHeight="1" thickBot="1" x14ac:dyDescent="0.3">
      <c r="B11" s="98" t="s">
        <v>97</v>
      </c>
      <c r="K11" s="33"/>
      <c r="L11" s="33"/>
      <c r="M11" s="33"/>
      <c r="N11" s="33"/>
      <c r="O11" s="35"/>
      <c r="P11" s="35"/>
      <c r="Q11" s="35"/>
      <c r="U11" s="112"/>
      <c r="V11" s="112"/>
      <c r="W11" s="118"/>
      <c r="X11" s="118"/>
      <c r="Y11" s="112"/>
      <c r="Z11" s="112"/>
      <c r="AA11" s="118"/>
      <c r="AB11" s="118"/>
      <c r="AC11" s="112"/>
      <c r="AD11" s="112"/>
      <c r="AE11" s="118"/>
      <c r="AF11" s="118"/>
      <c r="AG11" s="112"/>
      <c r="AH11" s="112"/>
      <c r="AI11" s="118"/>
      <c r="AJ11" s="118"/>
    </row>
    <row r="12" spans="1:36" x14ac:dyDescent="0.25">
      <c r="K12" s="33"/>
      <c r="L12" s="33"/>
      <c r="M12" s="33"/>
      <c r="N12" s="33"/>
      <c r="O12" s="35"/>
      <c r="P12" s="35"/>
      <c r="Q12" s="35"/>
      <c r="R12" s="36">
        <v>1</v>
      </c>
      <c r="S12" s="36">
        <f>R12+1</f>
        <v>2</v>
      </c>
      <c r="T12" s="36">
        <f t="shared" ref="T12:AJ12" si="0">S12+1</f>
        <v>3</v>
      </c>
      <c r="U12" s="36">
        <f t="shared" si="0"/>
        <v>4</v>
      </c>
      <c r="V12" s="36">
        <f t="shared" si="0"/>
        <v>5</v>
      </c>
      <c r="W12" s="36">
        <f t="shared" si="0"/>
        <v>6</v>
      </c>
      <c r="X12" s="36">
        <f t="shared" si="0"/>
        <v>7</v>
      </c>
      <c r="Y12" s="36">
        <f t="shared" si="0"/>
        <v>8</v>
      </c>
      <c r="Z12" s="36">
        <f t="shared" si="0"/>
        <v>9</v>
      </c>
      <c r="AA12" s="36">
        <f t="shared" si="0"/>
        <v>10</v>
      </c>
      <c r="AB12" s="36">
        <f t="shared" si="0"/>
        <v>11</v>
      </c>
      <c r="AC12" s="36">
        <f t="shared" si="0"/>
        <v>12</v>
      </c>
      <c r="AD12" s="36">
        <f t="shared" si="0"/>
        <v>13</v>
      </c>
      <c r="AE12" s="36">
        <f t="shared" si="0"/>
        <v>14</v>
      </c>
      <c r="AF12" s="36">
        <f t="shared" si="0"/>
        <v>15</v>
      </c>
      <c r="AG12" s="36">
        <f t="shared" si="0"/>
        <v>16</v>
      </c>
      <c r="AH12" s="36">
        <f t="shared" si="0"/>
        <v>17</v>
      </c>
      <c r="AI12" s="36">
        <f t="shared" si="0"/>
        <v>18</v>
      </c>
      <c r="AJ12" s="36">
        <f t="shared" si="0"/>
        <v>19</v>
      </c>
    </row>
    <row r="13" spans="1:36" ht="39.950000000000003" customHeight="1" x14ac:dyDescent="0.25">
      <c r="B13" s="144" t="s">
        <v>428</v>
      </c>
      <c r="C13" s="145"/>
      <c r="D13" s="16"/>
      <c r="E13" s="11" t="s">
        <v>31</v>
      </c>
      <c r="F13" s="17"/>
      <c r="G13" s="11" t="s">
        <v>32</v>
      </c>
      <c r="H13" s="18"/>
      <c r="I13" s="39" t="s">
        <v>37</v>
      </c>
      <c r="K13" s="44" t="s">
        <v>188</v>
      </c>
      <c r="L13" s="43" t="s">
        <v>189</v>
      </c>
      <c r="M13" s="43" t="s">
        <v>190</v>
      </c>
      <c r="N13" s="33"/>
      <c r="O13" s="52" t="s">
        <v>186</v>
      </c>
      <c r="P13" s="53" t="s">
        <v>162</v>
      </c>
      <c r="Q13" s="53" t="s">
        <v>163</v>
      </c>
      <c r="R13" s="45" t="s">
        <v>105</v>
      </c>
      <c r="S13" s="45" t="s">
        <v>187</v>
      </c>
      <c r="T13" s="46" t="s">
        <v>109</v>
      </c>
      <c r="U13" s="54" t="s">
        <v>162</v>
      </c>
      <c r="V13" s="55" t="s">
        <v>163</v>
      </c>
      <c r="W13" s="54" t="s">
        <v>164</v>
      </c>
      <c r="X13" s="55" t="s">
        <v>165</v>
      </c>
      <c r="Y13" s="54" t="s">
        <v>166</v>
      </c>
      <c r="Z13" s="55" t="s">
        <v>167</v>
      </c>
      <c r="AA13" s="54" t="s">
        <v>168</v>
      </c>
      <c r="AB13" s="55" t="s">
        <v>169</v>
      </c>
      <c r="AC13" s="54" t="s">
        <v>170</v>
      </c>
      <c r="AD13" s="55" t="s">
        <v>171</v>
      </c>
      <c r="AE13" s="54" t="s">
        <v>172</v>
      </c>
      <c r="AF13" s="55" t="s">
        <v>173</v>
      </c>
      <c r="AG13" s="54" t="s">
        <v>174</v>
      </c>
      <c r="AH13" s="55" t="s">
        <v>175</v>
      </c>
      <c r="AI13" s="54" t="s">
        <v>176</v>
      </c>
      <c r="AJ13" s="55" t="s">
        <v>177</v>
      </c>
    </row>
    <row r="14" spans="1:36" ht="35.1" customHeight="1" x14ac:dyDescent="0.25">
      <c r="A14" s="12" t="str">
        <f>tab_AUXILIAR2[[#This Row],[N.º]]</f>
        <v>1.1</v>
      </c>
      <c r="B14" s="103" t="str">
        <f>IF(K14="X","NÃO APLICÁVEL - "&amp;tab_AUXILIAR2[[#This Row],[QUESTÃO]],tab_AUXILIAR2[[#This Row],[QUESTÃO]])</f>
        <v>Na fase de execução do contrato foram subcontratadas parte das suas prestações?</v>
      </c>
      <c r="C14" s="104"/>
      <c r="D14" s="5"/>
      <c r="E14" s="95" t="s">
        <v>82</v>
      </c>
      <c r="G14" s="19" t="str">
        <f>IF($C$9="",VLOOKUP(A14,tab_AUXILIAR2[],3,FALSE),IF(VLOOKUP(A14,tab_AUXILIAR2[],M14,FALSE)=0,"-",VLOOKUP(A14,tab_AUXILIAR2[],M14,FALSE)))</f>
        <v>Artigo 316.º</v>
      </c>
      <c r="I14" s="15"/>
      <c r="K14" s="33" t="str">
        <f>IF(ISERROR(VLOOKUP(A14,tab_AUXILIAR2[],L14,FALSE)=TRUE),"",VLOOKUP(A14,tab_AUXILIAR2[],L14,FALSE))</f>
        <v/>
      </c>
      <c r="L14" s="33" t="e">
        <f>VLOOKUP($C$9,$O$14:$Q$21,2,FALSE)</f>
        <v>#N/A</v>
      </c>
      <c r="M14" s="33" t="e">
        <f>VLOOKUP($C$9,$O$14:$Q$21,3,FALSE)</f>
        <v>#N/A</v>
      </c>
      <c r="N14" s="33">
        <f t="shared" ref="N14" si="1">IF(K14="X",0,IF(E14="Selecionar resposta",1,0))</f>
        <v>1</v>
      </c>
      <c r="O14" s="51" t="s">
        <v>419</v>
      </c>
      <c r="P14" s="50">
        <v>4</v>
      </c>
      <c r="Q14" s="50">
        <v>5</v>
      </c>
      <c r="R14" s="47" t="s">
        <v>43</v>
      </c>
      <c r="S14" s="48" t="s">
        <v>448</v>
      </c>
      <c r="T14" s="49" t="s">
        <v>392</v>
      </c>
      <c r="U14" s="56"/>
      <c r="V14" s="56" t="s">
        <v>392</v>
      </c>
      <c r="W14" s="56"/>
      <c r="X14" s="56" t="s">
        <v>392</v>
      </c>
      <c r="Y14" s="56"/>
      <c r="Z14" s="56" t="s">
        <v>392</v>
      </c>
      <c r="AA14" s="56"/>
      <c r="AB14" s="56" t="s">
        <v>392</v>
      </c>
      <c r="AC14" s="56"/>
      <c r="AD14" s="56" t="s">
        <v>392</v>
      </c>
      <c r="AE14" s="56"/>
      <c r="AF14" s="56" t="s">
        <v>392</v>
      </c>
      <c r="AG14" s="56"/>
      <c r="AH14" s="56" t="s">
        <v>392</v>
      </c>
      <c r="AI14" s="56"/>
      <c r="AJ14" s="56" t="s">
        <v>392</v>
      </c>
    </row>
    <row r="15" spans="1:36" ht="35.1" customHeight="1" x14ac:dyDescent="0.25">
      <c r="A15" s="12" t="str">
        <f>tab_AUXILIAR2[[#This Row],[N.º]]</f>
        <v>1.2</v>
      </c>
      <c r="B15" s="105" t="str">
        <f>IF(K15="X","NÃO APLICÁVEL - "&amp;tab_AUXILIAR2[[#This Row],[QUESTÃO]],tab_AUXILIAR2[[#This Row],[QUESTÃO]])</f>
        <v>Foram respeitados os limites à subcontratação pelo cocontratante?</v>
      </c>
      <c r="C15" s="106"/>
      <c r="D15" s="5"/>
      <c r="E15" s="99" t="s">
        <v>82</v>
      </c>
      <c r="G15" s="19" t="str">
        <f>IF($C$9="",VLOOKUP(A15,tab_AUXILIAR2[],3,FALSE),IF(VLOOKUP(A15,tab_AUXILIAR2[],M15,FALSE)=0,"-",VLOOKUP(A15,tab_AUXILIAR2[],M15,FALSE)))</f>
        <v>Artigo 317.º</v>
      </c>
      <c r="I15" s="15"/>
      <c r="K15" s="33" t="str">
        <f>IF(ISERROR(VLOOKUP(A15,tab_AUXILIAR2[],L15,FALSE)=TRUE),"",VLOOKUP(A15,tab_AUXILIAR2[],L15,FALSE))</f>
        <v/>
      </c>
      <c r="L15" s="33" t="e">
        <f t="shared" ref="L15:L52" si="2">VLOOKUP($C$9,$O$14:$Q$21,2,FALSE)</f>
        <v>#N/A</v>
      </c>
      <c r="M15" s="33" t="e">
        <f t="shared" ref="M15:M52" si="3">VLOOKUP($C$9,$O$14:$Q$21,3,FALSE)</f>
        <v>#N/A</v>
      </c>
      <c r="N15" s="33">
        <f t="shared" ref="N15:N52" si="4">IF(K15="X",0,IF(E15="Selecionar resposta",1,0))</f>
        <v>1</v>
      </c>
      <c r="O15" s="51" t="s">
        <v>420</v>
      </c>
      <c r="P15" s="50">
        <f t="shared" ref="P15:Q21" si="5">P14+2</f>
        <v>6</v>
      </c>
      <c r="Q15" s="50">
        <f t="shared" si="5"/>
        <v>7</v>
      </c>
      <c r="R15" s="47" t="s">
        <v>44</v>
      </c>
      <c r="S15" s="48" t="s">
        <v>449</v>
      </c>
      <c r="T15" s="49" t="s">
        <v>393</v>
      </c>
      <c r="U15" s="56"/>
      <c r="V15" s="56" t="s">
        <v>393</v>
      </c>
      <c r="W15" s="56"/>
      <c r="X15" s="56" t="s">
        <v>393</v>
      </c>
      <c r="Y15" s="56"/>
      <c r="Z15" s="56" t="s">
        <v>393</v>
      </c>
      <c r="AA15" s="56"/>
      <c r="AB15" s="56" t="s">
        <v>393</v>
      </c>
      <c r="AC15" s="56"/>
      <c r="AD15" s="56" t="s">
        <v>393</v>
      </c>
      <c r="AE15" s="56"/>
      <c r="AF15" s="56" t="s">
        <v>393</v>
      </c>
      <c r="AG15" s="56"/>
      <c r="AH15" s="56" t="s">
        <v>393</v>
      </c>
      <c r="AI15" s="56"/>
      <c r="AJ15" s="56" t="s">
        <v>393</v>
      </c>
    </row>
    <row r="16" spans="1:36" ht="56.1" customHeight="1" x14ac:dyDescent="0.25">
      <c r="A16" s="12" t="str">
        <f>tab_AUXILIAR2[[#This Row],[N.º]]</f>
        <v>1.3</v>
      </c>
      <c r="B16" s="105" t="str">
        <f>IF(K16="X","NÃO APLICÁVEL - "&amp;tab_AUXILIAR2[[#This Row],[QUESTÃO]],tab_AUXILIAR2[[#This Row],[QUESTÃO]])</f>
        <v>O contrato proíbe a subcontratação de determinadas prestações contratuais ou de prestações cujo valor acumulado exceda uma percentagem do preço contratual, mas a estipulação contratual não tem por efeito restringir, limitar ou falsear a concorrência?</v>
      </c>
      <c r="C16" s="106"/>
      <c r="D16" s="5"/>
      <c r="E16" s="99" t="s">
        <v>82</v>
      </c>
      <c r="G16" s="19" t="str">
        <f>IF($C$9="",VLOOKUP(A16,tab_AUXILIAR2[],3,FALSE),IF(VLOOKUP(A16,tab_AUXILIAR2[],M16,FALSE)=0,"-",VLOOKUP(A16,tab_AUXILIAR2[],M16,FALSE)))</f>
        <v>Artigo 318.º, n.ºs 4 e 5</v>
      </c>
      <c r="I16" s="15"/>
      <c r="K16" s="33" t="str">
        <f>IF(ISERROR(VLOOKUP(A16,tab_AUXILIAR2[],L16,FALSE)=TRUE),"",VLOOKUP(A16,tab_AUXILIAR2[],L16,FALSE))</f>
        <v/>
      </c>
      <c r="L16" s="33" t="e">
        <f t="shared" si="2"/>
        <v>#N/A</v>
      </c>
      <c r="M16" s="33" t="e">
        <f t="shared" si="3"/>
        <v>#N/A</v>
      </c>
      <c r="N16" s="33">
        <f t="shared" si="4"/>
        <v>1</v>
      </c>
      <c r="O16" s="51" t="s">
        <v>421</v>
      </c>
      <c r="P16" s="50">
        <f t="shared" si="5"/>
        <v>8</v>
      </c>
      <c r="Q16" s="50">
        <f t="shared" si="5"/>
        <v>9</v>
      </c>
      <c r="R16" s="47" t="s">
        <v>45</v>
      </c>
      <c r="S16" s="48" t="s">
        <v>450</v>
      </c>
      <c r="T16" s="49" t="s">
        <v>439</v>
      </c>
      <c r="U16" s="56"/>
      <c r="V16" s="56" t="s">
        <v>394</v>
      </c>
      <c r="W16" s="56"/>
      <c r="X16" s="56" t="s">
        <v>394</v>
      </c>
      <c r="Y16" s="56"/>
      <c r="Z16" s="56" t="s">
        <v>394</v>
      </c>
      <c r="AA16" s="56"/>
      <c r="AB16" s="56" t="s">
        <v>394</v>
      </c>
      <c r="AC16" s="56"/>
      <c r="AD16" s="56" t="s">
        <v>394</v>
      </c>
      <c r="AE16" s="56"/>
      <c r="AF16" s="56" t="s">
        <v>394</v>
      </c>
      <c r="AG16" s="56"/>
      <c r="AH16" s="56" t="s">
        <v>394</v>
      </c>
      <c r="AI16" s="56"/>
      <c r="AJ16" s="56" t="s">
        <v>394</v>
      </c>
    </row>
    <row r="17" spans="1:36" ht="42.95" customHeight="1" x14ac:dyDescent="0.25">
      <c r="A17" s="12" t="str">
        <f>tab_AUXILIAR2[[#This Row],[N.º]]</f>
        <v>1.4</v>
      </c>
      <c r="B17" s="105" t="str">
        <f>IF(K17="X","NÃO APLICÁVEL - "&amp;tab_AUXILIAR2[[#This Row],[QUESTÃO]],tab_AUXILIAR2[[#This Row],[QUESTÃO]])</f>
        <v>A subcontratação observou o procedimento previsto na lei e foi autorizada pela entidade adjudicante, no contrato ou  na fase de execução?</v>
      </c>
      <c r="C17" s="106"/>
      <c r="D17" s="5"/>
      <c r="E17" s="99" t="s">
        <v>82</v>
      </c>
      <c r="G17" s="19" t="str">
        <f>IF($C$9="",VLOOKUP(A17,tab_AUXILIAR2[],3,FALSE),IF(VLOOKUP(A17,tab_AUXILIAR2[],M17,FALSE)=0,"-",VLOOKUP(A17,tab_AUXILIAR2[],M17,FALSE)))</f>
        <v>Artigos 318.º, n.ºs 3 e 6, 319.º e 320.º</v>
      </c>
      <c r="I17" s="15"/>
      <c r="K17" s="33" t="str">
        <f>IF(ISERROR(VLOOKUP(A17,tab_AUXILIAR2[],L17,FALSE)=TRUE),"",VLOOKUP(A17,tab_AUXILIAR2[],L17,FALSE))</f>
        <v/>
      </c>
      <c r="L17" s="33" t="e">
        <f t="shared" si="2"/>
        <v>#N/A</v>
      </c>
      <c r="M17" s="33" t="e">
        <f t="shared" si="3"/>
        <v>#N/A</v>
      </c>
      <c r="N17" s="33">
        <f t="shared" si="4"/>
        <v>1</v>
      </c>
      <c r="O17" s="51" t="s">
        <v>422</v>
      </c>
      <c r="P17" s="50">
        <f t="shared" si="5"/>
        <v>10</v>
      </c>
      <c r="Q17" s="50">
        <f t="shared" si="5"/>
        <v>11</v>
      </c>
      <c r="R17" s="47" t="s">
        <v>46</v>
      </c>
      <c r="S17" s="48" t="s">
        <v>485</v>
      </c>
      <c r="T17" s="49" t="s">
        <v>395</v>
      </c>
      <c r="U17" s="56"/>
      <c r="V17" s="56" t="s">
        <v>395</v>
      </c>
      <c r="W17" s="56"/>
      <c r="X17" s="56" t="s">
        <v>395</v>
      </c>
      <c r="Y17" s="56"/>
      <c r="Z17" s="56" t="s">
        <v>395</v>
      </c>
      <c r="AA17" s="56"/>
      <c r="AB17" s="56" t="s">
        <v>395</v>
      </c>
      <c r="AC17" s="56"/>
      <c r="AD17" s="56" t="s">
        <v>395</v>
      </c>
      <c r="AE17" s="56"/>
      <c r="AF17" s="56" t="s">
        <v>395</v>
      </c>
      <c r="AG17" s="56"/>
      <c r="AH17" s="56" t="s">
        <v>395</v>
      </c>
      <c r="AI17" s="56"/>
      <c r="AJ17" s="56" t="s">
        <v>395</v>
      </c>
    </row>
    <row r="18" spans="1:36" ht="56.45" customHeight="1" x14ac:dyDescent="0.25">
      <c r="A18" s="12" t="str">
        <f>tab_AUXILIAR2[[#This Row],[N.º]]</f>
        <v>1.5</v>
      </c>
      <c r="B18" s="105" t="str">
        <f>IF(K18="X","NÃO APLICÁVEL - "&amp;tab_AUXILIAR2[[#This Row],[QUESTÃO]],tab_AUXILIAR2[[#This Row],[QUESTÃO]])</f>
        <v>As prestações objeto de subcontratação não excedem 75% do preço contratual acrescido ou deduzido dos preços correspondentes aos trabalhos complementares ou a menos, e à reposição do equilíbrio financeiro a que haja lugar no contrato</v>
      </c>
      <c r="C18" s="106"/>
      <c r="D18" s="5"/>
      <c r="E18" s="99" t="s">
        <v>82</v>
      </c>
      <c r="G18" s="19" t="str">
        <f>IF($C$9="",VLOOKUP(A18,tab_AUXILIAR2[],3,FALSE),IF(VLOOKUP(A18,tab_AUXILIAR2[],M18,FALSE)=0,"-",VLOOKUP(A18,tab_AUXILIAR2[],M18,FALSE)))</f>
        <v>Artigos 383.º, n.º 2 e 384.º</v>
      </c>
      <c r="I18" s="15"/>
      <c r="K18" s="33" t="str">
        <f>IF(ISERROR(VLOOKUP(A18,tab_AUXILIAR2[],L18,FALSE)=TRUE),"",VLOOKUP(A18,tab_AUXILIAR2[],L18,FALSE))</f>
        <v/>
      </c>
      <c r="L18" s="33" t="e">
        <f t="shared" si="2"/>
        <v>#N/A</v>
      </c>
      <c r="M18" s="33" t="e">
        <f t="shared" si="3"/>
        <v>#N/A</v>
      </c>
      <c r="N18" s="33">
        <f t="shared" si="4"/>
        <v>1</v>
      </c>
      <c r="O18" s="51" t="s">
        <v>423</v>
      </c>
      <c r="P18" s="50">
        <f t="shared" si="5"/>
        <v>12</v>
      </c>
      <c r="Q18" s="50">
        <f t="shared" si="5"/>
        <v>13</v>
      </c>
      <c r="R18" s="47" t="s">
        <v>47</v>
      </c>
      <c r="S18" s="48" t="s">
        <v>486</v>
      </c>
      <c r="T18" s="49" t="s">
        <v>429</v>
      </c>
      <c r="U18" s="56" t="s">
        <v>150</v>
      </c>
      <c r="V18" s="56"/>
      <c r="W18" s="56" t="s">
        <v>150</v>
      </c>
      <c r="X18" s="56"/>
      <c r="Y18" s="56" t="s">
        <v>150</v>
      </c>
      <c r="Z18" s="56"/>
      <c r="AA18" s="56" t="s">
        <v>150</v>
      </c>
      <c r="AB18" s="56"/>
      <c r="AC18" s="56"/>
      <c r="AD18" s="56" t="s">
        <v>429</v>
      </c>
      <c r="AE18" s="56" t="s">
        <v>150</v>
      </c>
      <c r="AF18" s="56"/>
      <c r="AG18" s="56" t="s">
        <v>150</v>
      </c>
      <c r="AH18" s="56"/>
      <c r="AI18" s="56" t="s">
        <v>150</v>
      </c>
      <c r="AJ18" s="56"/>
    </row>
    <row r="19" spans="1:36" ht="46.5" customHeight="1" x14ac:dyDescent="0.25">
      <c r="A19" s="12" t="str">
        <f>tab_AUXILIAR2[[#This Row],[N.º]]</f>
        <v>1.6</v>
      </c>
      <c r="B19" s="105" t="str">
        <f>IF(K19="X","NÃO APLICÁVEL - "&amp;tab_AUXILIAR2[[#This Row],[QUESTÃO]],tab_AUXILIAR2[[#This Row],[QUESTÃO]])</f>
        <v>Os subempreiteiros são titulares de alvará ou título de registo emitido pelo Instituto dos Mercados Públicos, do Imobiliário e da Construção, I.P. (IMPIC, I.P.)</v>
      </c>
      <c r="C19" s="106"/>
      <c r="D19" s="5"/>
      <c r="E19" s="100" t="s">
        <v>82</v>
      </c>
      <c r="G19" s="19" t="str">
        <f>IF($C$9="",VLOOKUP(A19,tab_AUXILIAR2[],3,FALSE),IF(VLOOKUP(A19,tab_AUXILIAR2[],M19,FALSE)=0,"-",VLOOKUP(A19,tab_AUXILIAR2[],M19,FALSE)))</f>
        <v>Artigo 383.º, n.º 1</v>
      </c>
      <c r="I19" s="15"/>
      <c r="K19" s="33" t="str">
        <f>IF(ISERROR(VLOOKUP(A19,tab_AUXILIAR2[],L19,FALSE)=TRUE),"",VLOOKUP(A19,tab_AUXILIAR2[],L19,FALSE))</f>
        <v/>
      </c>
      <c r="L19" s="33" t="e">
        <f t="shared" si="2"/>
        <v>#N/A</v>
      </c>
      <c r="M19" s="33" t="e">
        <f t="shared" si="3"/>
        <v>#N/A</v>
      </c>
      <c r="N19" s="33">
        <f t="shared" si="4"/>
        <v>1</v>
      </c>
      <c r="O19" s="51" t="s">
        <v>424</v>
      </c>
      <c r="P19" s="50">
        <f t="shared" si="5"/>
        <v>14</v>
      </c>
      <c r="Q19" s="50">
        <f t="shared" si="5"/>
        <v>15</v>
      </c>
      <c r="R19" s="47" t="s">
        <v>48</v>
      </c>
      <c r="S19" s="48" t="s">
        <v>451</v>
      </c>
      <c r="T19" s="49" t="s">
        <v>396</v>
      </c>
      <c r="U19" s="56" t="s">
        <v>150</v>
      </c>
      <c r="V19" s="56"/>
      <c r="W19" s="56" t="s">
        <v>150</v>
      </c>
      <c r="X19" s="56"/>
      <c r="Y19" s="56" t="s">
        <v>150</v>
      </c>
      <c r="Z19" s="56"/>
      <c r="AA19" s="56" t="s">
        <v>150</v>
      </c>
      <c r="AB19" s="56"/>
      <c r="AC19" s="56"/>
      <c r="AD19" s="56" t="s">
        <v>396</v>
      </c>
      <c r="AE19" s="56" t="s">
        <v>150</v>
      </c>
      <c r="AF19" s="56"/>
      <c r="AG19" s="56" t="s">
        <v>150</v>
      </c>
      <c r="AH19" s="56"/>
      <c r="AI19" s="56" t="s">
        <v>150</v>
      </c>
      <c r="AJ19" s="56"/>
    </row>
    <row r="20" spans="1:36" ht="39.950000000000003" customHeight="1" x14ac:dyDescent="0.25">
      <c r="B20" s="144" t="s">
        <v>368</v>
      </c>
      <c r="C20" s="145"/>
      <c r="D20" s="16"/>
      <c r="E20" s="11" t="s">
        <v>31</v>
      </c>
      <c r="F20" s="17"/>
      <c r="G20" s="11" t="s">
        <v>32</v>
      </c>
      <c r="H20" s="18"/>
      <c r="I20" s="39" t="s">
        <v>37</v>
      </c>
      <c r="K20" s="33" t="str">
        <f>IF(ISERROR(VLOOKUP(A20,tab_AUXILIAR2[],L20,FALSE)=TRUE),"",VLOOKUP(A20,tab_AUXILIAR2[],L20,FALSE))</f>
        <v/>
      </c>
      <c r="L20" s="33" t="e">
        <f t="shared" si="2"/>
        <v>#N/A</v>
      </c>
      <c r="M20" s="33" t="e">
        <f t="shared" si="3"/>
        <v>#N/A</v>
      </c>
      <c r="N20" s="33">
        <f t="shared" si="4"/>
        <v>0</v>
      </c>
      <c r="O20" s="51" t="s">
        <v>425</v>
      </c>
      <c r="P20" s="50">
        <f t="shared" si="5"/>
        <v>16</v>
      </c>
      <c r="Q20" s="50">
        <f t="shared" si="5"/>
        <v>17</v>
      </c>
      <c r="R20" s="47"/>
      <c r="S20" s="48" t="s">
        <v>368</v>
      </c>
      <c r="T20" s="49" t="s">
        <v>32</v>
      </c>
      <c r="U20" s="56"/>
      <c r="V20" s="56"/>
      <c r="W20" s="56"/>
      <c r="X20" s="56"/>
      <c r="Y20" s="56"/>
      <c r="Z20" s="56"/>
      <c r="AA20" s="56"/>
      <c r="AB20" s="56"/>
      <c r="AC20" s="56"/>
      <c r="AD20" s="56"/>
      <c r="AE20" s="56"/>
      <c r="AF20" s="56"/>
      <c r="AG20" s="56"/>
      <c r="AH20" s="56"/>
      <c r="AI20" s="56"/>
      <c r="AJ20" s="56"/>
    </row>
    <row r="21" spans="1:36" ht="57.6" customHeight="1" x14ac:dyDescent="0.25">
      <c r="A21" s="12" t="str">
        <f>tab_AUXILIAR2[[#This Row],[N.º]]</f>
        <v>2.1</v>
      </c>
      <c r="B21" s="105" t="str">
        <f>IF(K21="X","NÃO APLICÁVEL - "&amp;tab_AUXILIAR2[[#This Row],[QUESTÃO]],tab_AUXILIAR2[[#This Row],[QUESTÃO]])</f>
        <v>Foi elaborado o respetivo auto de Consignação (data), em prazo não superior a 30 dias após a data da celebração do contrato, no caso de consignação total ou de primeira consignação parcial ou de acordo com estipulação contratual?</v>
      </c>
      <c r="C21" s="106"/>
      <c r="D21" s="5"/>
      <c r="E21" s="95" t="s">
        <v>82</v>
      </c>
      <c r="G21" s="19" t="str">
        <f>IF($C$9="",VLOOKUP(A21,tab_AUXILIAR2[],3,FALSE),IF(VLOOKUP(A21,tab_AUXILIAR2[],M21,FALSE)=0,"-",VLOOKUP(A21,tab_AUXILIAR2[],M21,FALSE)))</f>
        <v>Artigos 355.º a 360.º e 362.º</v>
      </c>
      <c r="I21" s="15"/>
      <c r="K21" s="33" t="str">
        <f>IF(ISERROR(VLOOKUP(A21,tab_AUXILIAR2[],L21,FALSE)=TRUE),"",VLOOKUP(A21,tab_AUXILIAR2[],L21,FALSE))</f>
        <v/>
      </c>
      <c r="L21" s="33" t="e">
        <f t="shared" si="2"/>
        <v>#N/A</v>
      </c>
      <c r="M21" s="33" t="e">
        <f t="shared" si="3"/>
        <v>#N/A</v>
      </c>
      <c r="N21" s="33">
        <f t="shared" si="4"/>
        <v>1</v>
      </c>
      <c r="O21" s="51" t="s">
        <v>426</v>
      </c>
      <c r="P21" s="50">
        <f t="shared" si="5"/>
        <v>18</v>
      </c>
      <c r="Q21" s="50">
        <f t="shared" si="5"/>
        <v>19</v>
      </c>
      <c r="R21" s="47" t="s">
        <v>55</v>
      </c>
      <c r="S21" s="48" t="s">
        <v>452</v>
      </c>
      <c r="T21" s="49" t="s">
        <v>397</v>
      </c>
      <c r="U21" s="56"/>
      <c r="V21" s="56" t="s">
        <v>397</v>
      </c>
      <c r="W21" s="56"/>
      <c r="X21" s="56" t="s">
        <v>397</v>
      </c>
      <c r="Y21" s="56"/>
      <c r="Z21" s="56" t="s">
        <v>397</v>
      </c>
      <c r="AA21" s="56" t="s">
        <v>150</v>
      </c>
      <c r="AB21" s="56"/>
      <c r="AC21" s="56"/>
      <c r="AD21" s="56" t="s">
        <v>397</v>
      </c>
      <c r="AE21" s="56"/>
      <c r="AF21" s="56" t="s">
        <v>397</v>
      </c>
      <c r="AG21" s="56" t="s">
        <v>150</v>
      </c>
      <c r="AH21" s="56"/>
      <c r="AI21" s="56" t="s">
        <v>150</v>
      </c>
      <c r="AJ21" s="56"/>
    </row>
    <row r="22" spans="1:36" ht="74.099999999999994" customHeight="1" x14ac:dyDescent="0.25">
      <c r="A22" s="12" t="str">
        <f>tab_AUXILIAR2[[#This Row],[N.º]]</f>
        <v>2.2</v>
      </c>
      <c r="B22" s="105" t="str">
        <f>IF(K22="X","NÃO APLICÁVEL - "&amp;tab_AUXILIAR2[[#This Row],[QUESTÃO]],tab_AUXILIAR2[[#This Row],[QUESTÃO]])</f>
        <v>Foram autorizadas prorrogações do prazo de execução do contrato?</v>
      </c>
      <c r="C22" s="106"/>
      <c r="D22" s="5"/>
      <c r="E22" s="99" t="s">
        <v>82</v>
      </c>
      <c r="G22" s="19" t="str">
        <f>IF($C$9="",VLOOKUP(A22,tab_AUXILIAR2[],3,FALSE),IF(VLOOKUP(A22,tab_AUXILIAR2[],M22,FALSE)=0,"-",VLOOKUP(A22,tab_AUXILIAR2[],M22,FALSE)))</f>
        <v>Artigos 297,º, 298.º, 373.º, n.º 1, 374.º e 403.º
EOP: artigos 365.º a 369.º
ABM: artigo 447.º-A</v>
      </c>
      <c r="I22" s="15"/>
      <c r="K22" s="33" t="str">
        <f>IF(ISERROR(VLOOKUP(A22,tab_AUXILIAR2[],L22,FALSE)=TRUE),"",VLOOKUP(A22,tab_AUXILIAR2[],L22,FALSE))</f>
        <v/>
      </c>
      <c r="L22" s="33" t="e">
        <f t="shared" si="2"/>
        <v>#N/A</v>
      </c>
      <c r="M22" s="33" t="e">
        <f t="shared" si="3"/>
        <v>#N/A</v>
      </c>
      <c r="N22" s="33">
        <f t="shared" si="4"/>
        <v>1</v>
      </c>
      <c r="O22" s="35"/>
      <c r="P22" s="35"/>
      <c r="Q22" s="35"/>
      <c r="R22" s="47" t="s">
        <v>56</v>
      </c>
      <c r="S22" s="48" t="s">
        <v>453</v>
      </c>
      <c r="T22" s="49" t="s">
        <v>398</v>
      </c>
      <c r="U22" s="56"/>
      <c r="V22" s="56" t="s">
        <v>430</v>
      </c>
      <c r="W22" s="56"/>
      <c r="X22" s="56" t="s">
        <v>434</v>
      </c>
      <c r="Y22" s="56" t="s">
        <v>149</v>
      </c>
      <c r="Z22" s="56"/>
      <c r="AA22" s="56" t="s">
        <v>149</v>
      </c>
      <c r="AB22" s="56"/>
      <c r="AC22" s="56"/>
      <c r="AD22" s="56" t="s">
        <v>431</v>
      </c>
      <c r="AE22" s="56" t="s">
        <v>149</v>
      </c>
      <c r="AF22" s="56"/>
      <c r="AG22" s="56" t="s">
        <v>149</v>
      </c>
      <c r="AH22" s="56"/>
      <c r="AI22" s="56" t="s">
        <v>149</v>
      </c>
      <c r="AJ22" s="56"/>
    </row>
    <row r="23" spans="1:36" ht="50.1" customHeight="1" x14ac:dyDescent="0.25">
      <c r="A23" s="12" t="str">
        <f>tab_AUXILIAR2[[#This Row],[N.º]]</f>
        <v>2.3</v>
      </c>
      <c r="B23" s="105" t="str">
        <f>IF(K23="X","NÃO APLICÁVEL - "&amp;tab_AUXILIAR2[[#This Row],[QUESTÃO]],tab_AUXILIAR2[[#This Row],[QUESTÃO]])</f>
        <v>Foram identificados ajustamentos (erros ou omissões) ao objeto do contrato dentro dos prazos fixados?</v>
      </c>
      <c r="C23" s="106"/>
      <c r="D23" s="5"/>
      <c r="E23" s="100" t="s">
        <v>82</v>
      </c>
      <c r="G23" s="19" t="str">
        <f>IF($C$9="",VLOOKUP(A23,tab_AUXILIAR2[],3,FALSE),IF(VLOOKUP(A23,tab_AUXILIAR2[],M23,FALSE)=0,"-",VLOOKUP(A23,tab_AUXILIAR2[],M23,FALSE)))</f>
        <v>EOP: artigo 378.º, n.ºs 2, 3 e 4
ABM: artigo 447.º-A
AS: artigo 454.º</v>
      </c>
      <c r="I23" s="15"/>
      <c r="K23" s="33" t="str">
        <f>IF(ISERROR(VLOOKUP(A23,tab_AUXILIAR2[],L23,FALSE)=TRUE),"",VLOOKUP(A23,tab_AUXILIAR2[],L23,FALSE))</f>
        <v/>
      </c>
      <c r="L23" s="33" t="e">
        <f t="shared" si="2"/>
        <v>#N/A</v>
      </c>
      <c r="M23" s="33" t="e">
        <f t="shared" si="3"/>
        <v>#N/A</v>
      </c>
      <c r="N23" s="33">
        <f t="shared" si="4"/>
        <v>1</v>
      </c>
      <c r="O23" s="35"/>
      <c r="P23" s="35"/>
      <c r="Q23" s="35"/>
      <c r="R23" s="47" t="s">
        <v>57</v>
      </c>
      <c r="S23" s="48" t="s">
        <v>454</v>
      </c>
      <c r="T23" s="49" t="s">
        <v>399</v>
      </c>
      <c r="U23" s="56"/>
      <c r="V23" s="56" t="s">
        <v>433</v>
      </c>
      <c r="W23" s="56"/>
      <c r="X23" s="56" t="s">
        <v>438</v>
      </c>
      <c r="Y23" s="56" t="s">
        <v>149</v>
      </c>
      <c r="Z23" s="56"/>
      <c r="AA23" s="56" t="s">
        <v>149</v>
      </c>
      <c r="AB23" s="56"/>
      <c r="AC23" s="56"/>
      <c r="AD23" s="56" t="s">
        <v>432</v>
      </c>
      <c r="AE23" s="56"/>
      <c r="AF23" s="56" t="s">
        <v>435</v>
      </c>
      <c r="AG23" s="56" t="s">
        <v>149</v>
      </c>
      <c r="AH23" s="56"/>
      <c r="AI23" s="56" t="s">
        <v>149</v>
      </c>
      <c r="AJ23" s="56"/>
    </row>
    <row r="24" spans="1:36" ht="39.950000000000003" customHeight="1" x14ac:dyDescent="0.25">
      <c r="B24" s="144" t="s">
        <v>369</v>
      </c>
      <c r="C24" s="145"/>
      <c r="D24" s="16"/>
      <c r="E24" s="11" t="s">
        <v>31</v>
      </c>
      <c r="F24" s="17"/>
      <c r="G24" s="11" t="s">
        <v>32</v>
      </c>
      <c r="H24" s="18"/>
      <c r="I24" s="39" t="s">
        <v>37</v>
      </c>
      <c r="K24" s="33" t="str">
        <f>IF(ISERROR(VLOOKUP(A24,tab_AUXILIAR2[],L24,FALSE)=TRUE),"",VLOOKUP(A24,tab_AUXILIAR2[],L24,FALSE))</f>
        <v/>
      </c>
      <c r="L24" s="33" t="e">
        <f t="shared" si="2"/>
        <v>#N/A</v>
      </c>
      <c r="M24" s="33" t="e">
        <f t="shared" si="3"/>
        <v>#N/A</v>
      </c>
      <c r="N24" s="33">
        <f t="shared" si="4"/>
        <v>0</v>
      </c>
      <c r="O24" s="35"/>
      <c r="P24" s="35"/>
      <c r="Q24" s="35"/>
      <c r="R24" s="47"/>
      <c r="S24" s="48" t="s">
        <v>369</v>
      </c>
      <c r="T24" s="49" t="s">
        <v>32</v>
      </c>
      <c r="U24" s="56"/>
      <c r="V24" s="56"/>
      <c r="W24" s="56"/>
      <c r="X24" s="56"/>
      <c r="Y24" s="56"/>
      <c r="Z24" s="56"/>
      <c r="AA24" s="56"/>
      <c r="AB24" s="56"/>
      <c r="AC24" s="56"/>
      <c r="AD24" s="56"/>
      <c r="AE24" s="56"/>
      <c r="AF24" s="56"/>
      <c r="AG24" s="56"/>
      <c r="AH24" s="56"/>
      <c r="AI24" s="56"/>
      <c r="AJ24" s="56"/>
    </row>
    <row r="25" spans="1:36" ht="35.1" customHeight="1" x14ac:dyDescent="0.25">
      <c r="A25" s="12" t="str">
        <f>tab_AUXILIAR2[[#This Row],[N.º]]</f>
        <v>3.1</v>
      </c>
      <c r="B25" s="105" t="str">
        <f>IF(K25="X","NÃO APLICÁVEL - "&amp;tab_AUXILIAR2[[#This Row],[QUESTÃO]],tab_AUXILIAR2[[#This Row],[QUESTÃO]])</f>
        <v>O contrato inicial foi objeto de modificações objetivas, devidamente fundamentadas?</v>
      </c>
      <c r="C25" s="106"/>
      <c r="D25" s="5"/>
      <c r="E25" s="95" t="s">
        <v>82</v>
      </c>
      <c r="G25" s="19" t="str">
        <f>IF($C$9="",VLOOKUP(A25,tab_AUXILIAR2[],3,FALSE),IF(VLOOKUP(A25,tab_AUXILIAR2[],M25,FALSE)=0,"-",VLOOKUP(A25,tab_AUXILIAR2[],M25,FALSE)))</f>
        <v>Artigo 312.º</v>
      </c>
      <c r="H25"/>
      <c r="I25" s="15"/>
      <c r="J25"/>
      <c r="K25" s="33" t="str">
        <f>IF(ISERROR(VLOOKUP(A25,tab_AUXILIAR2[],L25,FALSE)=TRUE),"",VLOOKUP(A25,tab_AUXILIAR2[],L25,FALSE))</f>
        <v/>
      </c>
      <c r="L25" s="33" t="e">
        <f t="shared" si="2"/>
        <v>#N/A</v>
      </c>
      <c r="M25" s="33" t="e">
        <f t="shared" si="3"/>
        <v>#N/A</v>
      </c>
      <c r="N25" s="33">
        <f t="shared" si="4"/>
        <v>1</v>
      </c>
      <c r="O25"/>
      <c r="P25"/>
      <c r="Q25"/>
      <c r="R25" s="47" t="s">
        <v>67</v>
      </c>
      <c r="S25" s="48" t="s">
        <v>455</v>
      </c>
      <c r="T25" s="49" t="s">
        <v>400</v>
      </c>
      <c r="U25" s="56"/>
      <c r="V25" s="56" t="s">
        <v>400</v>
      </c>
      <c r="W25" s="56"/>
      <c r="X25" s="56" t="s">
        <v>400</v>
      </c>
      <c r="Y25" s="56"/>
      <c r="Z25" s="56" t="s">
        <v>400</v>
      </c>
      <c r="AA25" s="56"/>
      <c r="AB25" s="56" t="s">
        <v>400</v>
      </c>
      <c r="AC25" s="56"/>
      <c r="AD25" s="56" t="s">
        <v>400</v>
      </c>
      <c r="AE25" s="56"/>
      <c r="AF25" s="56" t="s">
        <v>400</v>
      </c>
      <c r="AG25" s="56"/>
      <c r="AH25" s="56" t="s">
        <v>400</v>
      </c>
      <c r="AI25" s="56"/>
      <c r="AJ25" s="56" t="s">
        <v>400</v>
      </c>
    </row>
    <row r="26" spans="1:36" ht="57.95" customHeight="1" x14ac:dyDescent="0.25">
      <c r="A26" s="12" t="str">
        <f>tab_AUXILIAR2[[#This Row],[N.º]]</f>
        <v>3.2</v>
      </c>
      <c r="B26" s="105" t="str">
        <f>IF(K26="X","NÃO APLICÁVEL - "&amp;tab_AUXILIAR2[[#This Row],[QUESTÃO]],tab_AUXILIAR2[[#This Row],[QUESTÃO]])</f>
        <v>No caso de o contrato inicial ter sido objeto de modificação/alteração (modificações objetivas), a modificação alterou a natureza global do contrato ou conduziu à alteração substancial do objeto do contrato?</v>
      </c>
      <c r="C26" s="106"/>
      <c r="D26" s="5"/>
      <c r="E26" s="99" t="s">
        <v>82</v>
      </c>
      <c r="G26" s="19" t="str">
        <f>IF($C$9="",VLOOKUP(A26,tab_AUXILIAR2[],3,FALSE),IF(VLOOKUP(A26,tab_AUXILIAR2[],M26,FALSE)=0,"-",VLOOKUP(A26,tab_AUXILIAR2[],M26,FALSE)))</f>
        <v>Artigo 313.º</v>
      </c>
      <c r="H26" s="38"/>
      <c r="I26" s="15"/>
      <c r="K26" s="33" t="str">
        <f>IF(ISERROR(VLOOKUP(A26,tab_AUXILIAR2[],L26,FALSE)=TRUE),"",VLOOKUP(A26,tab_AUXILIAR2[],L26,FALSE))</f>
        <v/>
      </c>
      <c r="L26" s="33" t="e">
        <f t="shared" si="2"/>
        <v>#N/A</v>
      </c>
      <c r="M26" s="33" t="e">
        <f t="shared" si="3"/>
        <v>#N/A</v>
      </c>
      <c r="N26" s="33">
        <f t="shared" si="4"/>
        <v>1</v>
      </c>
      <c r="O26" s="35"/>
      <c r="P26" s="35"/>
      <c r="Q26" s="35"/>
      <c r="R26" s="47" t="s">
        <v>68</v>
      </c>
      <c r="S26" s="48" t="s">
        <v>456</v>
      </c>
      <c r="T26" s="49" t="s">
        <v>401</v>
      </c>
      <c r="U26" s="56"/>
      <c r="V26" s="56" t="s">
        <v>401</v>
      </c>
      <c r="W26" s="56"/>
      <c r="X26" s="56" t="s">
        <v>401</v>
      </c>
      <c r="Y26" s="56"/>
      <c r="Z26" s="56" t="s">
        <v>401</v>
      </c>
      <c r="AA26" s="56"/>
      <c r="AB26" s="56" t="s">
        <v>401</v>
      </c>
      <c r="AC26" s="56"/>
      <c r="AD26" s="56" t="s">
        <v>401</v>
      </c>
      <c r="AE26" s="56"/>
      <c r="AF26" s="56" t="s">
        <v>401</v>
      </c>
      <c r="AG26" s="56"/>
      <c r="AH26" s="56" t="s">
        <v>401</v>
      </c>
      <c r="AI26" s="56"/>
      <c r="AJ26" s="56" t="s">
        <v>401</v>
      </c>
    </row>
    <row r="27" spans="1:36" ht="41.45" customHeight="1" x14ac:dyDescent="0.25">
      <c r="A27" s="12" t="str">
        <f>tab_AUXILIAR2[[#This Row],[N.º]]</f>
        <v>3.3</v>
      </c>
      <c r="B27" s="105" t="str">
        <f>IF(K27="X","NÃO APLICÁVEL - "&amp;tab_AUXILIAR2[[#This Row],[QUESTÃO]],tab_AUXILIAR2[[#This Row],[QUESTÃO]])</f>
        <v>O valor da modificação é inferior a 50% do preço contratual inicial e decorreu de circunstâncias que uma entidade diligente não pudesse ter previsto?</v>
      </c>
      <c r="C27" s="106"/>
      <c r="D27" s="5"/>
      <c r="E27" s="99" t="s">
        <v>82</v>
      </c>
      <c r="G27" s="19" t="str">
        <f>IF($C$9="",VLOOKUP(A27,tab_AUXILIAR2[],3,FALSE),IF(VLOOKUP(A27,tab_AUXILIAR2[],M27,FALSE)=0,"-",VLOOKUP(A27,tab_AUXILIAR2[],M27,FALSE)))</f>
        <v>Artigo 313.º, n.º 3, alínea b) e n.º 4</v>
      </c>
      <c r="I27" s="15"/>
      <c r="K27" s="33" t="str">
        <f>IF(ISERROR(VLOOKUP(A27,tab_AUXILIAR2[],L27,FALSE)=TRUE),"",VLOOKUP(A27,tab_AUXILIAR2[],L27,FALSE))</f>
        <v/>
      </c>
      <c r="L27" s="33" t="e">
        <f t="shared" si="2"/>
        <v>#N/A</v>
      </c>
      <c r="M27" s="33" t="e">
        <f t="shared" si="3"/>
        <v>#N/A</v>
      </c>
      <c r="N27" s="33">
        <f t="shared" si="4"/>
        <v>1</v>
      </c>
      <c r="O27" s="35"/>
      <c r="P27" s="35"/>
      <c r="Q27" s="35"/>
      <c r="R27" s="47" t="s">
        <v>370</v>
      </c>
      <c r="S27" s="48" t="s">
        <v>457</v>
      </c>
      <c r="T27" s="49" t="s">
        <v>402</v>
      </c>
      <c r="U27" s="56"/>
      <c r="V27" s="56" t="s">
        <v>402</v>
      </c>
      <c r="W27" s="56"/>
      <c r="X27" s="56" t="s">
        <v>402</v>
      </c>
      <c r="Y27" s="56"/>
      <c r="Z27" s="56" t="s">
        <v>402</v>
      </c>
      <c r="AA27" s="56"/>
      <c r="AB27" s="56" t="s">
        <v>402</v>
      </c>
      <c r="AC27" s="56"/>
      <c r="AD27" s="56" t="s">
        <v>402</v>
      </c>
      <c r="AE27" s="56"/>
      <c r="AF27" s="56" t="s">
        <v>402</v>
      </c>
      <c r="AG27" s="56"/>
      <c r="AH27" s="56" t="s">
        <v>402</v>
      </c>
      <c r="AI27" s="56"/>
      <c r="AJ27" s="56" t="s">
        <v>402</v>
      </c>
    </row>
    <row r="28" spans="1:36" ht="93.95" customHeight="1" x14ac:dyDescent="0.25">
      <c r="A28" s="12" t="str">
        <f>tab_AUXILIAR2[[#This Row],[N.º]]</f>
        <v>3.4</v>
      </c>
      <c r="B28" s="105" t="str">
        <f>IF(K28="X","NÃO APLICÁVEL - "&amp;tab_AUXILIAR2[[#This Row],[QUESTÃO]],tab_AUXILIAR2[[#This Row],[QUESTÃO]])</f>
        <v>A partir de 21.06.2021
Tratando-se de modificações fundadas em razões de interesse público e sendo aplicável a alínea a) do n.º 3 do artigo 313.º do CCP, no caso de contratos de aquisição de bens ou serviços, o valor da modificação é inferior aos limiares comunitários e a 10% do preço contratual inicial?
(estas modificações de valor não decorrem das circunstâncias a que se refere o regime especial das modificações - artigos 370.º, 378.º, 379.º e 382.º)</v>
      </c>
      <c r="C28" s="106"/>
      <c r="D28" s="5"/>
      <c r="E28" s="99" t="s">
        <v>82</v>
      </c>
      <c r="G28" s="19" t="str">
        <f>IF($C$9="",VLOOKUP(A28,tab_AUXILIAR2[],3,FALSE),IF(VLOOKUP(A28,tab_AUXILIAR2[],M28,FALSE)=0,"-",VLOOKUP(A28,tab_AUXILIAR2[],M28,FALSE)))</f>
        <v>Artigo 313.º, n.º 3, alínea a) e n.º 4</v>
      </c>
      <c r="I28" s="15"/>
      <c r="K28" s="33" t="str">
        <f>IF(ISERROR(VLOOKUP(A28,tab_AUXILIAR2[],L28,FALSE)=TRUE),"",VLOOKUP(A28,tab_AUXILIAR2[],L28,FALSE))</f>
        <v/>
      </c>
      <c r="L28" s="33" t="e">
        <f t="shared" si="2"/>
        <v>#N/A</v>
      </c>
      <c r="M28" s="33" t="e">
        <f t="shared" si="3"/>
        <v>#N/A</v>
      </c>
      <c r="N28" s="33">
        <f t="shared" si="4"/>
        <v>1</v>
      </c>
      <c r="O28" s="35"/>
      <c r="P28" s="35"/>
      <c r="Q28" s="35"/>
      <c r="R28" s="47" t="s">
        <v>371</v>
      </c>
      <c r="S28" s="48" t="s">
        <v>458</v>
      </c>
      <c r="T28" s="49" t="s">
        <v>403</v>
      </c>
      <c r="U28" s="56"/>
      <c r="V28" s="56" t="s">
        <v>403</v>
      </c>
      <c r="W28" s="56"/>
      <c r="X28" s="56" t="s">
        <v>440</v>
      </c>
      <c r="Y28" s="56" t="s">
        <v>149</v>
      </c>
      <c r="Z28" s="56"/>
      <c r="AA28" s="56" t="s">
        <v>149</v>
      </c>
      <c r="AB28" s="56"/>
      <c r="AC28" s="56" t="s">
        <v>149</v>
      </c>
      <c r="AD28" s="56"/>
      <c r="AE28" s="56" t="s">
        <v>149</v>
      </c>
      <c r="AF28" s="56"/>
      <c r="AG28" s="56" t="s">
        <v>149</v>
      </c>
      <c r="AH28" s="56"/>
      <c r="AI28" s="56" t="s">
        <v>149</v>
      </c>
      <c r="AJ28" s="56"/>
    </row>
    <row r="29" spans="1:36" ht="95.45" customHeight="1" x14ac:dyDescent="0.25">
      <c r="A29" s="12" t="str">
        <f>tab_AUXILIAR2[[#This Row],[N.º]]</f>
        <v>3.5</v>
      </c>
      <c r="B29" s="105" t="str">
        <f>IF(K29="X","NÃO APLICÁVEL - "&amp;tab_AUXILIAR2[[#This Row],[QUESTÃO]],tab_AUXILIAR2[[#This Row],[QUESTÃO]])</f>
        <v>A partir de 21.06.2021
Tratando-se de modificações fundadas em razões de interesse público e sendo aplicável a alínea a) do n.º 3 do artigo 313.º do CCP, no caso de empreitadas de obras públicas, o valor da modificação é inferior aos limiares comunitários e a 15% do preço contratual inicial?
(estas modificações de valor não decorrem das circunstâncias a que se refere o regime especial das modificações - artigos 370.º, 378.º, 379.º e 382.º)</v>
      </c>
      <c r="C29" s="106"/>
      <c r="D29" s="5"/>
      <c r="E29" s="99" t="s">
        <v>82</v>
      </c>
      <c r="G29" s="19" t="str">
        <f>IF($C$9="",VLOOKUP(A29,tab_AUXILIAR2[],3,FALSE),IF(VLOOKUP(A29,tab_AUXILIAR2[],M29,FALSE)=0,"-",VLOOKUP(A29,tab_AUXILIAR2[],M29,FALSE)))</f>
        <v>Artigo 313.º, n.º 3, alínea a) e n.º 4</v>
      </c>
      <c r="I29" s="15"/>
      <c r="K29" s="33" t="str">
        <f>IF(ISERROR(VLOOKUP(A29,tab_AUXILIAR2[],L29,FALSE)=TRUE),"",VLOOKUP(A29,tab_AUXILIAR2[],L29,FALSE))</f>
        <v/>
      </c>
      <c r="L29" s="33" t="e">
        <f t="shared" si="2"/>
        <v>#N/A</v>
      </c>
      <c r="M29" s="33" t="e">
        <f t="shared" si="3"/>
        <v>#N/A</v>
      </c>
      <c r="N29" s="33">
        <f t="shared" si="4"/>
        <v>1</v>
      </c>
      <c r="O29" s="35"/>
      <c r="P29" s="35"/>
      <c r="Q29" s="35"/>
      <c r="R29" s="47" t="s">
        <v>372</v>
      </c>
      <c r="S29" s="48" t="s">
        <v>459</v>
      </c>
      <c r="T29" s="49" t="s">
        <v>403</v>
      </c>
      <c r="U29" s="56" t="s">
        <v>149</v>
      </c>
      <c r="V29" s="56"/>
      <c r="W29" s="56" t="s">
        <v>149</v>
      </c>
      <c r="X29" s="56"/>
      <c r="Y29" s="56" t="s">
        <v>149</v>
      </c>
      <c r="Z29" s="56"/>
      <c r="AA29" s="56" t="s">
        <v>149</v>
      </c>
      <c r="AB29" s="56"/>
      <c r="AC29" s="56"/>
      <c r="AD29" s="56" t="s">
        <v>403</v>
      </c>
      <c r="AE29" s="56" t="s">
        <v>149</v>
      </c>
      <c r="AF29" s="56"/>
      <c r="AG29" s="56" t="s">
        <v>149</v>
      </c>
      <c r="AH29" s="56"/>
      <c r="AI29" s="56" t="s">
        <v>149</v>
      </c>
      <c r="AJ29" s="56"/>
    </row>
    <row r="30" spans="1:36" ht="53.1" customHeight="1" x14ac:dyDescent="0.25">
      <c r="A30" s="12" t="str">
        <f>tab_AUXILIAR2[[#This Row],[N.º]]</f>
        <v>3.6</v>
      </c>
      <c r="B30" s="105" t="str">
        <f>IF(K30="X","NÃO APLICÁVEL - "&amp;tab_AUXILIAR2[[#This Row],[QUESTÃO]],tab_AUXILIAR2[[#This Row],[QUESTÃO]])</f>
        <v>A partir de 21.06.2021
As modificações objetivas foram publicitadas no portal dos contratos públicos até cinco dias após a sua concretização?</v>
      </c>
      <c r="C30" s="106"/>
      <c r="D30" s="5"/>
      <c r="E30" s="99" t="s">
        <v>82</v>
      </c>
      <c r="G30" s="19" t="str">
        <f>IF($C$9="",VLOOKUP(A30,tab_AUXILIAR2[],3,FALSE),IF(VLOOKUP(A30,tab_AUXILIAR2[],M30,FALSE)=0,"-",VLOOKUP(A30,tab_AUXILIAR2[],M30,FALSE)))</f>
        <v>Artigo 315.º, n.º 1</v>
      </c>
      <c r="I30" s="15"/>
      <c r="K30" s="33" t="str">
        <f>IF(ISERROR(VLOOKUP(A30,tab_AUXILIAR2[],L30,FALSE)=TRUE),"",VLOOKUP(A30,tab_AUXILIAR2[],L30,FALSE))</f>
        <v/>
      </c>
      <c r="L30" s="33" t="e">
        <f t="shared" si="2"/>
        <v>#N/A</v>
      </c>
      <c r="M30" s="33" t="e">
        <f t="shared" si="3"/>
        <v>#N/A</v>
      </c>
      <c r="N30" s="33">
        <f t="shared" si="4"/>
        <v>1</v>
      </c>
      <c r="O30" s="35"/>
      <c r="P30" s="35"/>
      <c r="Q30" s="35"/>
      <c r="R30" s="47" t="s">
        <v>373</v>
      </c>
      <c r="S30" s="48" t="s">
        <v>460</v>
      </c>
      <c r="T30" s="49" t="s">
        <v>404</v>
      </c>
      <c r="U30" s="56"/>
      <c r="V30" s="56" t="s">
        <v>404</v>
      </c>
      <c r="W30" s="56"/>
      <c r="X30" s="56" t="s">
        <v>404</v>
      </c>
      <c r="Y30" s="56"/>
      <c r="Z30" s="56" t="s">
        <v>404</v>
      </c>
      <c r="AA30" s="56" t="s">
        <v>149</v>
      </c>
      <c r="AB30" s="56"/>
      <c r="AC30" s="56"/>
      <c r="AD30" s="56" t="s">
        <v>404</v>
      </c>
      <c r="AE30" s="56"/>
      <c r="AF30" s="56" t="s">
        <v>404</v>
      </c>
      <c r="AG30" s="56" t="s">
        <v>149</v>
      </c>
      <c r="AH30" s="56"/>
      <c r="AI30" s="56" t="s">
        <v>149</v>
      </c>
      <c r="AJ30" s="56"/>
    </row>
    <row r="31" spans="1:36" ht="67.5" customHeight="1" x14ac:dyDescent="0.25">
      <c r="A31" s="12" t="str">
        <f>tab_AUXILIAR2[[#This Row],[N.º]]</f>
        <v>3.7</v>
      </c>
      <c r="B31" s="105" t="str">
        <f>IF(K31="X","NÃO APLICÁVEL - "&amp;tab_AUXILIAR2[[#This Row],[QUESTÃO]],tab_AUXILIAR2[[#This Row],[QUESTÃO]])</f>
        <v>Até 21.06.2021
Caso a modificação objetiva do contrato represente um valor acumulado superior a 10% do preço contratual, foi publicitada no portal da Internet dedicado aos contratos públicos, tendo os respetivos pagamentos sido efetuados em data posterior à publicitação?</v>
      </c>
      <c r="C31" s="106"/>
      <c r="D31" s="5"/>
      <c r="E31" s="99" t="s">
        <v>82</v>
      </c>
      <c r="G31" s="19" t="str">
        <f>IF($C$9="",VLOOKUP(A31,tab_AUXILIAR2[],3,FALSE),IF(VLOOKUP(A31,tab_AUXILIAR2[],M31,FALSE)=0,"-",VLOOKUP(A31,tab_AUXILIAR2[],M31,FALSE)))</f>
        <v>Artigo 315.º</v>
      </c>
      <c r="I31" s="15"/>
      <c r="K31" s="33" t="str">
        <f>IF(ISERROR(VLOOKUP(A31,tab_AUXILIAR2[],L31,FALSE)=TRUE),"",VLOOKUP(A31,tab_AUXILIAR2[],L31,FALSE))</f>
        <v/>
      </c>
      <c r="L31" s="33" t="e">
        <f t="shared" si="2"/>
        <v>#N/A</v>
      </c>
      <c r="M31" s="33" t="e">
        <f t="shared" si="3"/>
        <v>#N/A</v>
      </c>
      <c r="N31" s="33">
        <f t="shared" si="4"/>
        <v>1</v>
      </c>
      <c r="O31" s="35"/>
      <c r="P31" s="35"/>
      <c r="Q31" s="35"/>
      <c r="R31" s="47" t="s">
        <v>374</v>
      </c>
      <c r="S31" s="48" t="s">
        <v>487</v>
      </c>
      <c r="T31" s="49" t="s">
        <v>405</v>
      </c>
      <c r="U31" s="56"/>
      <c r="V31" s="56" t="s">
        <v>405</v>
      </c>
      <c r="W31" s="56"/>
      <c r="X31" s="56" t="s">
        <v>405</v>
      </c>
      <c r="Y31" s="56"/>
      <c r="Z31" s="56" t="s">
        <v>405</v>
      </c>
      <c r="AA31" s="56" t="s">
        <v>149</v>
      </c>
      <c r="AB31" s="56"/>
      <c r="AC31" s="56"/>
      <c r="AD31" s="56" t="s">
        <v>405</v>
      </c>
      <c r="AE31" s="56"/>
      <c r="AF31" s="56" t="s">
        <v>405</v>
      </c>
      <c r="AG31" s="56" t="s">
        <v>149</v>
      </c>
      <c r="AH31" s="56"/>
      <c r="AI31" s="56" t="s">
        <v>149</v>
      </c>
      <c r="AJ31" s="56"/>
    </row>
    <row r="32" spans="1:36" ht="68.099999999999994" customHeight="1" x14ac:dyDescent="0.25">
      <c r="A32" s="12" t="str">
        <f>tab_AUXILIAR2[[#This Row],[N.º]]</f>
        <v>3.8</v>
      </c>
      <c r="B32" s="105" t="str">
        <f>IF(K32="X","NÃO APLICÁVEL - "&amp;tab_AUXILIAR2[[#This Row],[QUESTÃO]],tab_AUXILIAR2[[#This Row],[QUESTÃO]])</f>
        <v>A partir de 21.06.2021
As modificações que decorrem de circunstâncias que uma entidade diligente não pudesse ter previsto ou de trabalhos complementares no caso de contratos celebrados na sequência de procedimento com publicidade no JOUE, foram ali publicitadas?</v>
      </c>
      <c r="C32" s="106"/>
      <c r="D32" s="5"/>
      <c r="E32" s="99" t="s">
        <v>82</v>
      </c>
      <c r="G32" s="19" t="str">
        <f>IF($C$9="",VLOOKUP(A32,tab_AUXILIAR2[],3,FALSE),IF(VLOOKUP(A32,tab_AUXILIAR2[],M32,FALSE)=0,"-",VLOOKUP(A32,tab_AUXILIAR2[],M32,FALSE)))</f>
        <v>Artigo 315.º</v>
      </c>
      <c r="I32" s="15"/>
      <c r="K32" s="33" t="str">
        <f>IF(ISERROR(VLOOKUP(A32,tab_AUXILIAR2[],L32,FALSE)=TRUE),"",VLOOKUP(A32,tab_AUXILIAR2[],L32,FALSE))</f>
        <v/>
      </c>
      <c r="L32" s="33" t="e">
        <f t="shared" si="2"/>
        <v>#N/A</v>
      </c>
      <c r="M32" s="33" t="e">
        <f t="shared" si="3"/>
        <v>#N/A</v>
      </c>
      <c r="N32" s="33">
        <f t="shared" si="4"/>
        <v>1</v>
      </c>
      <c r="O32" s="35"/>
      <c r="P32" s="35"/>
      <c r="Q32" s="35"/>
      <c r="R32" s="47" t="s">
        <v>375</v>
      </c>
      <c r="S32" s="48" t="s">
        <v>480</v>
      </c>
      <c r="T32" s="49" t="s">
        <v>405</v>
      </c>
      <c r="U32" s="56"/>
      <c r="V32" s="56" t="s">
        <v>405</v>
      </c>
      <c r="W32" s="56"/>
      <c r="X32" s="56" t="s">
        <v>405</v>
      </c>
      <c r="Y32" s="56"/>
      <c r="Z32" s="56" t="s">
        <v>405</v>
      </c>
      <c r="AA32" s="56" t="s">
        <v>149</v>
      </c>
      <c r="AB32" s="56"/>
      <c r="AC32" s="56"/>
      <c r="AD32" s="56" t="s">
        <v>405</v>
      </c>
      <c r="AE32" s="56"/>
      <c r="AF32" s="56" t="s">
        <v>405</v>
      </c>
      <c r="AG32" s="56" t="s">
        <v>149</v>
      </c>
      <c r="AH32" s="56"/>
      <c r="AI32" s="56" t="s">
        <v>149</v>
      </c>
      <c r="AJ32" s="56"/>
    </row>
    <row r="33" spans="1:36" ht="73.5" customHeight="1" x14ac:dyDescent="0.25">
      <c r="A33" s="12" t="str">
        <f>tab_AUXILIAR2[[#This Row],[N.º]]</f>
        <v>3.9</v>
      </c>
      <c r="B33" s="105" t="str">
        <f>IF(K33="X","NÃO APLICÁVEL - "&amp;tab_AUXILIAR2[[#This Row],[QUESTÃO]],tab_AUXILIAR2[[#This Row],[QUESTÃO]])</f>
        <v>Os atos ou contratos que formalizem modificações objetivas a contratos visados (com exceção das empreitadas) ou não visados, e cujo valor total agregado ultrapasse o montante a que se refere o artigo 48.º da LOPTC foram objeto de visto pelo Tribunal de Contas?
(indicar data do visto, n.º do processo e confirmar a aposição do visto no original do contrato)</v>
      </c>
      <c r="C33" s="106"/>
      <c r="D33" s="5"/>
      <c r="E33" s="99" t="s">
        <v>82</v>
      </c>
      <c r="G33" s="19" t="str">
        <f>IF($C$9="",VLOOKUP(A33,tab_AUXILIAR2[],3,FALSE),IF(VLOOKUP(A33,tab_AUXILIAR2[],M33,FALSE)=0,"-",VLOOKUP(A33,tab_AUXILIAR2[],M33,FALSE)))</f>
        <v>Artigos 46.º, n.º 1, alíneas d) e ), 47.º, alínea d) e 48.º, todos 
da Lei n.º 98/97, de 26 de agosto (LOPTC)
Artigo 287.º CCP</v>
      </c>
      <c r="I33" s="15"/>
      <c r="K33" s="33" t="str">
        <f>IF(ISERROR(VLOOKUP(A33,tab_AUXILIAR2[],L33,FALSE)=TRUE),"",VLOOKUP(A33,tab_AUXILIAR2[],L33,FALSE))</f>
        <v/>
      </c>
      <c r="L33" s="33" t="e">
        <f t="shared" si="2"/>
        <v>#N/A</v>
      </c>
      <c r="M33" s="33" t="e">
        <f t="shared" si="3"/>
        <v>#N/A</v>
      </c>
      <c r="N33" s="33">
        <f t="shared" si="4"/>
        <v>1</v>
      </c>
      <c r="O33" s="35"/>
      <c r="P33" s="35"/>
      <c r="Q33" s="35"/>
      <c r="R33" s="47" t="s">
        <v>376</v>
      </c>
      <c r="S33" s="48" t="s">
        <v>479</v>
      </c>
      <c r="T33" s="49" t="s">
        <v>488</v>
      </c>
      <c r="U33" s="56"/>
      <c r="V33" s="56" t="s">
        <v>488</v>
      </c>
      <c r="W33" s="56"/>
      <c r="X33" s="56" t="s">
        <v>488</v>
      </c>
      <c r="Y33" s="56"/>
      <c r="Z33" s="56" t="s">
        <v>406</v>
      </c>
      <c r="AA33" s="56"/>
      <c r="AB33" s="56" t="s">
        <v>406</v>
      </c>
      <c r="AC33" s="56"/>
      <c r="AD33" s="56" t="s">
        <v>406</v>
      </c>
      <c r="AE33" s="56"/>
      <c r="AF33" s="56" t="s">
        <v>406</v>
      </c>
      <c r="AG33" s="56"/>
      <c r="AH33" s="56" t="s">
        <v>406</v>
      </c>
      <c r="AI33" s="56"/>
      <c r="AJ33" s="56" t="s">
        <v>406</v>
      </c>
    </row>
    <row r="34" spans="1:36" ht="37.5" customHeight="1" x14ac:dyDescent="0.25">
      <c r="A34" s="12" t="str">
        <f>tab_AUXILIAR2[[#This Row],[N.º]]</f>
        <v>3.10</v>
      </c>
      <c r="B34" s="105" t="str">
        <f>IF(K34="X","NÃO APLICÁVEL - "&amp;tab_AUXILIAR2[[#This Row],[QUESTÃO]],tab_AUXILIAR2[[#This Row],[QUESTÃO]])</f>
        <v>Houve lugar a trabalhos a menos, devidamente ordenados?</v>
      </c>
      <c r="C34" s="106"/>
      <c r="D34" s="5"/>
      <c r="E34" s="99" t="s">
        <v>82</v>
      </c>
      <c r="G34" s="19" t="str">
        <f>IF($C$9="",VLOOKUP(A34,tab_AUXILIAR2[],3,FALSE),IF(VLOOKUP(A34,tab_AUXILIAR2[],M34,FALSE)=0,"-",VLOOKUP(A34,tab_AUXILIAR2[],M34,FALSE)))</f>
        <v>EOP: artigo 379.º
ABM: artigo 447.º-A
AS: artigo 454.º</v>
      </c>
      <c r="I34" s="15"/>
      <c r="K34" s="33" t="str">
        <f>IF(ISERROR(VLOOKUP(A34,tab_AUXILIAR2[],L34,FALSE)=TRUE),"",VLOOKUP(A34,tab_AUXILIAR2[],L34,FALSE))</f>
        <v/>
      </c>
      <c r="L34" s="33" t="e">
        <f t="shared" si="2"/>
        <v>#N/A</v>
      </c>
      <c r="M34" s="33" t="e">
        <f t="shared" si="3"/>
        <v>#N/A</v>
      </c>
      <c r="N34" s="33">
        <f t="shared" si="4"/>
        <v>1</v>
      </c>
      <c r="O34" s="35"/>
      <c r="P34" s="35"/>
      <c r="Q34" s="35"/>
      <c r="R34" s="47" t="s">
        <v>377</v>
      </c>
      <c r="S34" s="48" t="s">
        <v>478</v>
      </c>
      <c r="T34" s="49" t="s">
        <v>407</v>
      </c>
      <c r="U34" s="56"/>
      <c r="V34" s="56" t="s">
        <v>437</v>
      </c>
      <c r="W34" s="56"/>
      <c r="X34" s="56" t="s">
        <v>438</v>
      </c>
      <c r="Y34" s="56" t="s">
        <v>149</v>
      </c>
      <c r="Z34" s="56"/>
      <c r="AA34" s="56" t="s">
        <v>149</v>
      </c>
      <c r="AB34" s="56"/>
      <c r="AC34" s="56"/>
      <c r="AD34" s="56" t="s">
        <v>436</v>
      </c>
      <c r="AE34" s="56"/>
      <c r="AF34" s="56" t="s">
        <v>441</v>
      </c>
      <c r="AG34" s="56" t="s">
        <v>149</v>
      </c>
      <c r="AH34" s="56"/>
      <c r="AI34" s="56" t="s">
        <v>149</v>
      </c>
      <c r="AJ34" s="56"/>
    </row>
    <row r="35" spans="1:36" ht="51.95" customHeight="1" x14ac:dyDescent="0.25">
      <c r="A35" s="12" t="str">
        <f>tab_AUXILIAR2[[#This Row],[N.º]]</f>
        <v>3.11</v>
      </c>
      <c r="B35" s="105" t="str">
        <f>IF(K35="X","NÃO APLICÁVEL - "&amp;tab_AUXILIAR2[[#This Row],[QUESTÃO]],tab_AUXILIAR2[[#This Row],[QUESTÃO]])</f>
        <v>Caso tenha havido lugar a trabalhos/serviços complementares, ou seja, cuja espécie ou quantidade não estava prevista no contrato, estes foram executados pelo mesmo adjudicatário da empreitada inicial/dos serviços iniciais?</v>
      </c>
      <c r="C35" s="106"/>
      <c r="D35" s="5"/>
      <c r="E35" s="99" t="s">
        <v>82</v>
      </c>
      <c r="G35" s="19" t="str">
        <f>IF($C$9="",VLOOKUP(A35,tab_AUXILIAR2[],3,FALSE),IF(VLOOKUP(A35,tab_AUXILIAR2[],M35,FALSE)=0,"-",VLOOKUP(A35,tab_AUXILIAR2[],M35,FALSE)))</f>
        <v>EOP: artigo 370.º
ABM: artigo 447.º-A
AS: artigo 454.º</v>
      </c>
      <c r="I35" s="15"/>
      <c r="K35" s="33" t="str">
        <f>IF(ISERROR(VLOOKUP(A35,tab_AUXILIAR2[],L35,FALSE)=TRUE),"",VLOOKUP(A35,tab_AUXILIAR2[],L35,FALSE))</f>
        <v/>
      </c>
      <c r="L35" s="33" t="e">
        <f t="shared" si="2"/>
        <v>#N/A</v>
      </c>
      <c r="M35" s="33" t="e">
        <f t="shared" si="3"/>
        <v>#N/A</v>
      </c>
      <c r="N35" s="33">
        <f t="shared" si="4"/>
        <v>1</v>
      </c>
      <c r="O35" s="35"/>
      <c r="P35" s="35"/>
      <c r="Q35" s="35"/>
      <c r="R35" s="47" t="s">
        <v>378</v>
      </c>
      <c r="S35" s="48" t="s">
        <v>477</v>
      </c>
      <c r="T35" s="49" t="s">
        <v>408</v>
      </c>
      <c r="U35" s="56"/>
      <c r="V35" s="56" t="s">
        <v>437</v>
      </c>
      <c r="W35" s="56"/>
      <c r="X35" s="56" t="s">
        <v>438</v>
      </c>
      <c r="Y35" s="56" t="s">
        <v>149</v>
      </c>
      <c r="Z35" s="56"/>
      <c r="AA35" s="56" t="s">
        <v>149</v>
      </c>
      <c r="AB35" s="56"/>
      <c r="AC35" s="56"/>
      <c r="AD35" s="56" t="s">
        <v>442</v>
      </c>
      <c r="AE35" s="56"/>
      <c r="AF35" s="56" t="s">
        <v>441</v>
      </c>
      <c r="AG35" s="56" t="s">
        <v>149</v>
      </c>
      <c r="AH35" s="56"/>
      <c r="AI35" s="56" t="s">
        <v>149</v>
      </c>
      <c r="AJ35" s="56"/>
    </row>
    <row r="36" spans="1:36" ht="41.45" customHeight="1" x14ac:dyDescent="0.25">
      <c r="A36" s="12" t="str">
        <f>tab_AUXILIAR2[[#This Row],[N.º]]</f>
        <v>3.12</v>
      </c>
      <c r="B36" s="105" t="str">
        <f>IF(K36="X","NÃO APLICÁVEL - "&amp;tab_AUXILIAR2[[#This Row],[QUESTÃO]],tab_AUXILIAR2[[#This Row],[QUESTÃO]])</f>
        <v>Os trabalhos complementares resultam de erros e omissões ao caderno de encargos e dono da obra procedeu à análise e correta imputação da respetiva responsabilidade?</v>
      </c>
      <c r="C36" s="106"/>
      <c r="D36" s="5"/>
      <c r="E36" s="99" t="s">
        <v>82</v>
      </c>
      <c r="G36" s="19" t="str">
        <f>IF($C$9="",VLOOKUP(A36,tab_AUXILIAR2[],3,FALSE),IF(VLOOKUP(A36,tab_AUXILIAR2[],M36,FALSE)=0,"-",VLOOKUP(A36,tab_AUXILIAR2[],M36,FALSE)))</f>
        <v>Artigo 378.º</v>
      </c>
      <c r="I36" s="15"/>
      <c r="K36" s="33" t="str">
        <f>IF(ISERROR(VLOOKUP(A36,tab_AUXILIAR2[],L36,FALSE)=TRUE),"",VLOOKUP(A36,tab_AUXILIAR2[],L36,FALSE))</f>
        <v/>
      </c>
      <c r="L36" s="33" t="e">
        <f t="shared" si="2"/>
        <v>#N/A</v>
      </c>
      <c r="M36" s="33" t="e">
        <f t="shared" si="3"/>
        <v>#N/A</v>
      </c>
      <c r="N36" s="33">
        <f t="shared" si="4"/>
        <v>1</v>
      </c>
      <c r="O36" s="35"/>
      <c r="P36" s="35"/>
      <c r="Q36" s="35"/>
      <c r="R36" s="47" t="s">
        <v>379</v>
      </c>
      <c r="S36" s="48" t="s">
        <v>476</v>
      </c>
      <c r="T36" s="49" t="s">
        <v>409</v>
      </c>
      <c r="U36" s="56"/>
      <c r="V36" s="56" t="s">
        <v>409</v>
      </c>
      <c r="W36" s="56"/>
      <c r="X36" s="56" t="s">
        <v>409</v>
      </c>
      <c r="Y36" s="56" t="s">
        <v>149</v>
      </c>
      <c r="Z36" s="56"/>
      <c r="AA36" s="56" t="s">
        <v>149</v>
      </c>
      <c r="AB36" s="56"/>
      <c r="AC36" s="56"/>
      <c r="AD36" s="56" t="s">
        <v>409</v>
      </c>
      <c r="AE36" s="56"/>
      <c r="AF36" s="56" t="s">
        <v>409</v>
      </c>
      <c r="AG36" s="56" t="s">
        <v>149</v>
      </c>
      <c r="AH36" s="56"/>
      <c r="AI36" s="56" t="s">
        <v>149</v>
      </c>
      <c r="AJ36" s="56"/>
    </row>
    <row r="37" spans="1:36" ht="35.1" customHeight="1" x14ac:dyDescent="0.25">
      <c r="A37" s="12" t="str">
        <f>tab_AUXILIAR2[[#This Row],[N.º]]</f>
        <v>3.13</v>
      </c>
      <c r="B37" s="105" t="str">
        <f>IF(K37="X","NÃO APLICÁVEL - "&amp;tab_AUXILIAR2[[#This Row],[QUESTÃO]],tab_AUXILIAR2[[#This Row],[QUESTÃO]])</f>
        <v>Os trabalhos/serviços complementares foram formalizados por escrito?</v>
      </c>
      <c r="C37" s="106"/>
      <c r="D37" s="5"/>
      <c r="E37" s="99" t="s">
        <v>82</v>
      </c>
      <c r="G37" s="19" t="str">
        <f>IF($C$9="",VLOOKUP(A37,tab_AUXILIAR2[],3,FALSE),IF(VLOOKUP(A37,tab_AUXILIAR2[],M37,FALSE)=0,"-",VLOOKUP(A37,tab_AUXILIAR2[],M37,FALSE)))</f>
        <v>Artigos 375.º e 454.º</v>
      </c>
      <c r="I37" s="15"/>
      <c r="K37" s="33" t="str">
        <f>IF(ISERROR(VLOOKUP(A37,tab_AUXILIAR2[],L37,FALSE)=TRUE),"",VLOOKUP(A37,tab_AUXILIAR2[],L37,FALSE))</f>
        <v/>
      </c>
      <c r="L37" s="33" t="e">
        <f t="shared" si="2"/>
        <v>#N/A</v>
      </c>
      <c r="M37" s="33" t="e">
        <f t="shared" si="3"/>
        <v>#N/A</v>
      </c>
      <c r="N37" s="33">
        <f t="shared" si="4"/>
        <v>1</v>
      </c>
      <c r="O37" s="35"/>
      <c r="P37" s="35"/>
      <c r="Q37" s="35"/>
      <c r="R37" s="47" t="s">
        <v>380</v>
      </c>
      <c r="S37" s="48" t="s">
        <v>475</v>
      </c>
      <c r="T37" s="49" t="s">
        <v>410</v>
      </c>
      <c r="U37" s="56"/>
      <c r="V37" s="56" t="s">
        <v>410</v>
      </c>
      <c r="W37" s="56"/>
      <c r="X37" s="56" t="s">
        <v>410</v>
      </c>
      <c r="Y37" s="56" t="s">
        <v>149</v>
      </c>
      <c r="Z37" s="56"/>
      <c r="AA37" s="56" t="s">
        <v>149</v>
      </c>
      <c r="AB37" s="56"/>
      <c r="AC37" s="56"/>
      <c r="AD37" s="56" t="s">
        <v>410</v>
      </c>
      <c r="AE37" s="56"/>
      <c r="AF37" s="56" t="s">
        <v>410</v>
      </c>
      <c r="AG37" s="56" t="s">
        <v>149</v>
      </c>
      <c r="AH37" s="56"/>
      <c r="AI37" s="56" t="s">
        <v>149</v>
      </c>
      <c r="AJ37" s="56"/>
    </row>
    <row r="38" spans="1:36" ht="35.1" customHeight="1" x14ac:dyDescent="0.25">
      <c r="A38" s="12" t="str">
        <f>tab_AUXILIAR2[[#This Row],[N.º]]</f>
        <v>3.14</v>
      </c>
      <c r="B38" s="105" t="str">
        <f>IF(K38="X","NÃO APLICÁVEL - "&amp;tab_AUXILIAR2[[#This Row],[QUESTÃO]],tab_AUXILIAR2[[#This Row],[QUESTÃO]])</f>
        <v>O valor acumulado dos trabalhos complementares situa-se dentro do limite legalmente permitido?</v>
      </c>
      <c r="C38" s="106"/>
      <c r="D38" s="5"/>
      <c r="E38" s="99" t="s">
        <v>82</v>
      </c>
      <c r="G38" s="19" t="str">
        <f>IF($C$9="",VLOOKUP(A38,tab_AUXILIAR2[],3,FALSE),IF(VLOOKUP(A38,tab_AUXILIAR2[],M38,FALSE)=0,"-",VLOOKUP(A38,tab_AUXILIAR2[],M38,FALSE)))</f>
        <v>EOP: artigo 370.º, n.º 4
ABM: artigo 447.º-A
AS: artigo 454.º</v>
      </c>
      <c r="I38" s="15"/>
      <c r="K38" s="33" t="str">
        <f>IF(ISERROR(VLOOKUP(A38,tab_AUXILIAR2[],L38,FALSE)=TRUE),"",VLOOKUP(A38,tab_AUXILIAR2[],L38,FALSE))</f>
        <v/>
      </c>
      <c r="L38" s="33" t="e">
        <f t="shared" si="2"/>
        <v>#N/A</v>
      </c>
      <c r="M38" s="33" t="e">
        <f t="shared" si="3"/>
        <v>#N/A</v>
      </c>
      <c r="N38" s="33">
        <f t="shared" si="4"/>
        <v>1</v>
      </c>
      <c r="O38" s="35"/>
      <c r="P38" s="35"/>
      <c r="Q38" s="35"/>
      <c r="R38" s="47" t="s">
        <v>381</v>
      </c>
      <c r="S38" s="48" t="s">
        <v>474</v>
      </c>
      <c r="T38" s="49" t="s">
        <v>443</v>
      </c>
      <c r="U38" s="56"/>
      <c r="V38" s="56" t="s">
        <v>437</v>
      </c>
      <c r="W38" s="56"/>
      <c r="X38" s="56" t="s">
        <v>438</v>
      </c>
      <c r="Y38" s="56" t="s">
        <v>149</v>
      </c>
      <c r="Z38" s="56"/>
      <c r="AA38" s="56" t="s">
        <v>149</v>
      </c>
      <c r="AB38" s="56"/>
      <c r="AC38" s="56"/>
      <c r="AD38" s="56" t="s">
        <v>444</v>
      </c>
      <c r="AE38" s="56"/>
      <c r="AF38" s="56" t="s">
        <v>445</v>
      </c>
      <c r="AG38" s="56" t="s">
        <v>149</v>
      </c>
      <c r="AH38" s="56"/>
      <c r="AI38" s="56" t="s">
        <v>149</v>
      </c>
      <c r="AJ38" s="56"/>
    </row>
    <row r="39" spans="1:36" ht="87" customHeight="1" x14ac:dyDescent="0.25">
      <c r="A39" s="12" t="str">
        <f>tab_AUXILIAR2[[#This Row],[N.º]]</f>
        <v>3.15</v>
      </c>
      <c r="B39" s="105" t="str">
        <f>IF(K39="X","NÃO APLICÁVEL - "&amp;tab_AUXILIAR2[[#This Row],[QUESTÃO]],tab_AUXILIAR2[[#This Row],[QUESTÃO]])</f>
        <v>Apenas aplicável até 21.06.2021
O somatório do preço contratual com o preço desses trabalhos ou serviços não excede os limites do procedimento?</v>
      </c>
      <c r="C39" s="106"/>
      <c r="D39" s="5"/>
      <c r="E39" s="100" t="s">
        <v>82</v>
      </c>
      <c r="G39" s="19" t="str">
        <f>IF($C$9="",VLOOKUP(A39,tab_AUXILIAR2[],3,FALSE),IF(VLOOKUP(A39,tab_AUXILIAR2[],M39,FALSE)=0,"-",VLOOKUP(A39,tab_AUXILIAR2[],M39,FALSE)))</f>
        <v xml:space="preserve">Artigo 370.º, n.º 2, alínea c) e 454.º, n.º 2, alínea c) 
(revogados para procedimentos posteriores a 21-06-2021) </v>
      </c>
      <c r="I39" s="15"/>
      <c r="K39" s="33" t="str">
        <f>IF(ISERROR(VLOOKUP(A39,tab_AUXILIAR2[],L39,FALSE)=TRUE),"",VLOOKUP(A39,tab_AUXILIAR2[],L39,FALSE))</f>
        <v/>
      </c>
      <c r="L39" s="33" t="e">
        <f t="shared" si="2"/>
        <v>#N/A</v>
      </c>
      <c r="M39" s="33" t="e">
        <f t="shared" si="3"/>
        <v>#N/A</v>
      </c>
      <c r="N39" s="33">
        <f t="shared" si="4"/>
        <v>1</v>
      </c>
      <c r="O39" s="35"/>
      <c r="P39" s="35"/>
      <c r="Q39" s="35"/>
      <c r="R39" s="47" t="s">
        <v>382</v>
      </c>
      <c r="S39" s="48" t="s">
        <v>473</v>
      </c>
      <c r="T39" s="49" t="s">
        <v>411</v>
      </c>
      <c r="U39" s="56"/>
      <c r="V39" s="56" t="s">
        <v>411</v>
      </c>
      <c r="W39" s="56"/>
      <c r="X39" s="56" t="s">
        <v>411</v>
      </c>
      <c r="Y39" s="56" t="s">
        <v>149</v>
      </c>
      <c r="Z39" s="56"/>
      <c r="AA39" s="56" t="s">
        <v>149</v>
      </c>
      <c r="AB39" s="56"/>
      <c r="AC39" s="56"/>
      <c r="AD39" s="56" t="s">
        <v>411</v>
      </c>
      <c r="AE39" s="56"/>
      <c r="AF39" s="56" t="s">
        <v>411</v>
      </c>
      <c r="AG39" s="56" t="s">
        <v>149</v>
      </c>
      <c r="AH39" s="56"/>
      <c r="AI39" s="56" t="s">
        <v>149</v>
      </c>
      <c r="AJ39" s="56"/>
    </row>
    <row r="40" spans="1:36" ht="39.950000000000003" customHeight="1" x14ac:dyDescent="0.25">
      <c r="B40" s="144" t="s">
        <v>383</v>
      </c>
      <c r="C40" s="145"/>
      <c r="D40" s="16"/>
      <c r="E40" s="11" t="s">
        <v>31</v>
      </c>
      <c r="F40" s="17"/>
      <c r="G40" s="11" t="s">
        <v>32</v>
      </c>
      <c r="H40" s="18"/>
      <c r="I40" s="39" t="s">
        <v>37</v>
      </c>
      <c r="K40" s="33" t="str">
        <f>IF(ISERROR(VLOOKUP(A40,tab_AUXILIAR2[],L40,FALSE)=TRUE),"",VLOOKUP(A40,tab_AUXILIAR2[],L40,FALSE))</f>
        <v/>
      </c>
      <c r="L40" s="33" t="e">
        <f t="shared" si="2"/>
        <v>#N/A</v>
      </c>
      <c r="M40" s="33" t="e">
        <f t="shared" si="3"/>
        <v>#N/A</v>
      </c>
      <c r="N40" s="33">
        <f t="shared" si="4"/>
        <v>0</v>
      </c>
      <c r="O40" s="35"/>
      <c r="P40" s="35"/>
      <c r="Q40" s="35"/>
      <c r="R40" s="47"/>
      <c r="S40" s="48" t="s">
        <v>383</v>
      </c>
      <c r="T40" s="49" t="s">
        <v>32</v>
      </c>
      <c r="U40" s="56"/>
      <c r="V40" s="56"/>
      <c r="W40" s="56"/>
      <c r="X40" s="56"/>
      <c r="Y40" s="56"/>
      <c r="Z40" s="56"/>
      <c r="AA40" s="56"/>
      <c r="AB40" s="56"/>
      <c r="AC40" s="56"/>
      <c r="AD40" s="56"/>
      <c r="AE40" s="56"/>
      <c r="AF40" s="56"/>
      <c r="AG40" s="56"/>
      <c r="AH40" s="56"/>
      <c r="AI40" s="56"/>
      <c r="AJ40" s="56"/>
    </row>
    <row r="41" spans="1:36" ht="45" customHeight="1" x14ac:dyDescent="0.25">
      <c r="A41" s="12" t="str">
        <f>tab_AUXILIAR2[[#This Row],[N.º]]</f>
        <v>4.1</v>
      </c>
      <c r="B41" s="105" t="str">
        <f>IF(K41="X","NÃO APLICÁVEL - "&amp;tab_AUXILIAR2[[#This Row],[QUESTÃO]],tab_AUXILIAR2[[#This Row],[QUESTÃO]])</f>
        <v>As medições dos trabalhos executados ocorreram nos termos da lei e foram elaborados os respetivos autos?</v>
      </c>
      <c r="C41" s="106"/>
      <c r="D41" s="5"/>
      <c r="E41" s="95" t="s">
        <v>82</v>
      </c>
      <c r="G41" s="19" t="str">
        <f>IF($C$9="",VLOOKUP(A41,tab_AUXILIAR2[],3,FALSE),IF(VLOOKUP(A41,tab_AUXILIAR2[],M41,FALSE)=0,"-",VLOOKUP(A41,tab_AUXILIAR2[],M41,FALSE)))</f>
        <v>Artigos 387.º e
388.º</v>
      </c>
      <c r="I41" s="15"/>
      <c r="K41" s="33" t="str">
        <f>IF(ISERROR(VLOOKUP(A41,tab_AUXILIAR2[],L41,FALSE)=TRUE),"",VLOOKUP(A41,tab_AUXILIAR2[],L41,FALSE))</f>
        <v/>
      </c>
      <c r="L41" s="33" t="e">
        <f t="shared" si="2"/>
        <v>#N/A</v>
      </c>
      <c r="M41" s="33" t="e">
        <f t="shared" si="3"/>
        <v>#N/A</v>
      </c>
      <c r="N41" s="33">
        <f t="shared" si="4"/>
        <v>1</v>
      </c>
      <c r="O41" s="35"/>
      <c r="P41" s="35"/>
      <c r="Q41" s="35"/>
      <c r="R41" s="47" t="s">
        <v>69</v>
      </c>
      <c r="S41" s="48" t="s">
        <v>472</v>
      </c>
      <c r="T41" s="49" t="s">
        <v>412</v>
      </c>
      <c r="U41" s="56" t="s">
        <v>149</v>
      </c>
      <c r="V41" s="56"/>
      <c r="W41" s="56" t="s">
        <v>149</v>
      </c>
      <c r="X41" s="56"/>
      <c r="Y41" s="56" t="s">
        <v>149</v>
      </c>
      <c r="Z41" s="56"/>
      <c r="AA41" s="56" t="s">
        <v>149</v>
      </c>
      <c r="AB41" s="56"/>
      <c r="AC41" s="56"/>
      <c r="AD41" s="56" t="s">
        <v>412</v>
      </c>
      <c r="AE41" s="56" t="s">
        <v>149</v>
      </c>
      <c r="AF41" s="56"/>
      <c r="AG41" s="56" t="s">
        <v>149</v>
      </c>
      <c r="AH41" s="56"/>
      <c r="AI41" s="56" t="s">
        <v>149</v>
      </c>
      <c r="AJ41" s="56"/>
    </row>
    <row r="42" spans="1:36" ht="44.1" customHeight="1" x14ac:dyDescent="0.25">
      <c r="A42" s="12" t="str">
        <f>tab_AUXILIAR2[[#This Row],[N.º]]</f>
        <v>4.2</v>
      </c>
      <c r="B42" s="105" t="str">
        <f>IF(K42="X","NÃO APLICÁVEL - "&amp;tab_AUXILIAR2[[#This Row],[QUESTÃO]],tab_AUXILIAR2[[#This Row],[QUESTÃO]])</f>
        <v>A receção provisória da obra ocorreu nos termos legais, foi realizada a vistoria e elaborado o respetivo auto?</v>
      </c>
      <c r="C42" s="106"/>
      <c r="D42" s="5"/>
      <c r="E42" s="99" t="s">
        <v>82</v>
      </c>
      <c r="G42" s="19" t="str">
        <f>IF($C$9="",VLOOKUP(A42,tab_AUXILIAR2[],3,FALSE),IF(VLOOKUP(A42,tab_AUXILIAR2[],M42,FALSE)=0,"-",VLOOKUP(A42,tab_AUXILIAR2[],M42,FALSE)))</f>
        <v>Artigos 394.º e
395.º</v>
      </c>
      <c r="I42" s="15"/>
      <c r="K42" s="33" t="str">
        <f>IF(ISERROR(VLOOKUP(A42,tab_AUXILIAR2[],L42,FALSE)=TRUE),"",VLOOKUP(A42,tab_AUXILIAR2[],L42,FALSE))</f>
        <v/>
      </c>
      <c r="L42" s="33" t="e">
        <f t="shared" si="2"/>
        <v>#N/A</v>
      </c>
      <c r="M42" s="33" t="e">
        <f t="shared" si="3"/>
        <v>#N/A</v>
      </c>
      <c r="N42" s="33">
        <f t="shared" si="4"/>
        <v>1</v>
      </c>
      <c r="O42" s="35"/>
      <c r="P42" s="35"/>
      <c r="Q42" s="35"/>
      <c r="R42" s="47" t="s">
        <v>293</v>
      </c>
      <c r="S42" s="48" t="s">
        <v>471</v>
      </c>
      <c r="T42" s="49" t="s">
        <v>446</v>
      </c>
      <c r="U42" s="56" t="s">
        <v>149</v>
      </c>
      <c r="V42" s="56"/>
      <c r="W42" s="56" t="s">
        <v>149</v>
      </c>
      <c r="X42" s="56"/>
      <c r="Y42" s="56" t="s">
        <v>149</v>
      </c>
      <c r="Z42" s="56"/>
      <c r="AA42" s="56" t="s">
        <v>149</v>
      </c>
      <c r="AB42" s="56"/>
      <c r="AC42" s="56"/>
      <c r="AD42" s="56" t="s">
        <v>446</v>
      </c>
      <c r="AE42" s="56" t="s">
        <v>149</v>
      </c>
      <c r="AF42" s="56"/>
      <c r="AG42" s="56" t="s">
        <v>149</v>
      </c>
      <c r="AH42" s="56"/>
      <c r="AI42" s="56" t="s">
        <v>149</v>
      </c>
      <c r="AJ42" s="56"/>
    </row>
    <row r="43" spans="1:36" ht="44.45" customHeight="1" x14ac:dyDescent="0.25">
      <c r="A43" s="12" t="str">
        <f>tab_AUXILIAR2[[#This Row],[N.º]]</f>
        <v>4.3</v>
      </c>
      <c r="B43" s="105" t="str">
        <f>IF(K43="X","NÃO APLICÁVEL - "&amp;tab_AUXILIAR2[[#This Row],[QUESTÃO]],tab_AUXILIAR2[[#This Row],[QUESTÃO]])</f>
        <v>A receção definitiva da obra ocorreu nos termos legais, foi realizada a vistoria e elaborado o respetivo auto?</v>
      </c>
      <c r="C43" s="106"/>
      <c r="D43" s="5"/>
      <c r="E43" s="99" t="s">
        <v>82</v>
      </c>
      <c r="G43" s="19" t="str">
        <f>IF($C$9="",VLOOKUP(A43,tab_AUXILIAR2[],3,FALSE),IF(VLOOKUP(A43,tab_AUXILIAR2[],M43,FALSE)=0,"-",VLOOKUP(A43,tab_AUXILIAR2[],M43,FALSE)))</f>
        <v>Artigo 398.º</v>
      </c>
      <c r="I43" s="15"/>
      <c r="K43" s="33" t="str">
        <f>IF(ISERROR(VLOOKUP(A43,tab_AUXILIAR2[],L43,FALSE)=TRUE),"",VLOOKUP(A43,tab_AUXILIAR2[],L43,FALSE))</f>
        <v/>
      </c>
      <c r="L43" s="33" t="e">
        <f t="shared" si="2"/>
        <v>#N/A</v>
      </c>
      <c r="M43" s="33" t="e">
        <f t="shared" si="3"/>
        <v>#N/A</v>
      </c>
      <c r="N43" s="33">
        <f t="shared" si="4"/>
        <v>1</v>
      </c>
      <c r="O43" s="35"/>
      <c r="P43" s="35"/>
      <c r="Q43" s="35"/>
      <c r="R43" s="47" t="s">
        <v>301</v>
      </c>
      <c r="S43" s="48" t="s">
        <v>470</v>
      </c>
      <c r="T43" s="49" t="s">
        <v>101</v>
      </c>
      <c r="U43" s="56" t="s">
        <v>149</v>
      </c>
      <c r="V43" s="56"/>
      <c r="W43" s="56" t="s">
        <v>149</v>
      </c>
      <c r="X43" s="56"/>
      <c r="Y43" s="56" t="s">
        <v>149</v>
      </c>
      <c r="Z43" s="56"/>
      <c r="AA43" s="56" t="s">
        <v>149</v>
      </c>
      <c r="AB43" s="56"/>
      <c r="AC43" s="56"/>
      <c r="AD43" s="56" t="s">
        <v>101</v>
      </c>
      <c r="AE43" s="56" t="s">
        <v>149</v>
      </c>
      <c r="AF43" s="56"/>
      <c r="AG43" s="56" t="s">
        <v>149</v>
      </c>
      <c r="AH43" s="56"/>
      <c r="AI43" s="56" t="s">
        <v>149</v>
      </c>
      <c r="AJ43" s="56"/>
    </row>
    <row r="44" spans="1:36" ht="35.1" customHeight="1" x14ac:dyDescent="0.25">
      <c r="A44" s="12" t="str">
        <f>tab_AUXILIAR2[[#This Row],[N.º]]</f>
        <v>4.4</v>
      </c>
      <c r="B44" s="105" t="str">
        <f>IF(K44="X","NÃO APLICÁVEL - "&amp;tab_AUXILIAR2[[#This Row],[QUESTÃO]],tab_AUXILIAR2[[#This Row],[QUESTÃO]])</f>
        <v>Existem indício de ligações entre a empresa de fiscalização e o empreiteiro?</v>
      </c>
      <c r="C44" s="106"/>
      <c r="D44" s="5"/>
      <c r="E44" s="99" t="s">
        <v>82</v>
      </c>
      <c r="G44" s="19" t="str">
        <f>IF($C$9="",VLOOKUP(A44,tab_AUXILIAR2[],3,FALSE),IF(VLOOKUP(A44,tab_AUXILIAR2[],M44,FALSE)=0,"-",VLOOKUP(A44,tab_AUXILIAR2[],M44,FALSE)))</f>
        <v>Artigo 305.º</v>
      </c>
      <c r="I44" s="15"/>
      <c r="K44" s="33" t="str">
        <f>IF(ISERROR(VLOOKUP(A44,tab_AUXILIAR2[],L44,FALSE)=TRUE),"",VLOOKUP(A44,tab_AUXILIAR2[],L44,FALSE))</f>
        <v/>
      </c>
      <c r="L44" s="33" t="e">
        <f t="shared" si="2"/>
        <v>#N/A</v>
      </c>
      <c r="M44" s="33" t="e">
        <f t="shared" si="3"/>
        <v>#N/A</v>
      </c>
      <c r="N44" s="33">
        <f t="shared" si="4"/>
        <v>1</v>
      </c>
      <c r="O44" s="35"/>
      <c r="P44" s="35"/>
      <c r="Q44" s="35"/>
      <c r="R44" s="47" t="s">
        <v>308</v>
      </c>
      <c r="S44" s="48" t="s">
        <v>469</v>
      </c>
      <c r="T44" s="49" t="s">
        <v>413</v>
      </c>
      <c r="U44" s="56" t="s">
        <v>149</v>
      </c>
      <c r="V44" s="56"/>
      <c r="W44" s="56" t="s">
        <v>149</v>
      </c>
      <c r="X44" s="56"/>
      <c r="Y44" s="56" t="s">
        <v>149</v>
      </c>
      <c r="Z44" s="56"/>
      <c r="AA44" s="56" t="s">
        <v>149</v>
      </c>
      <c r="AB44" s="56"/>
      <c r="AC44" s="56"/>
      <c r="AD44" s="56" t="s">
        <v>413</v>
      </c>
      <c r="AE44" s="56" t="s">
        <v>149</v>
      </c>
      <c r="AF44" s="56"/>
      <c r="AG44" s="56" t="s">
        <v>149</v>
      </c>
      <c r="AH44" s="56"/>
      <c r="AI44" s="56" t="s">
        <v>149</v>
      </c>
      <c r="AJ44" s="56"/>
    </row>
    <row r="45" spans="1:36" ht="30" x14ac:dyDescent="0.25">
      <c r="A45" s="12" t="str">
        <f>tab_AUXILIAR2[[#This Row],[N.º]]</f>
        <v>4.5</v>
      </c>
      <c r="B45" s="105" t="str">
        <f>IF(K45="X","NÃO APLICÁVEL - "&amp;tab_AUXILIAR2[[#This Row],[QUESTÃO]],tab_AUXILIAR2[[#This Row],[QUESTÃO]])</f>
        <v>Foi elaborada a conta final de empreitada dentro do prazo fixado e nos termos legalmente estabelecidos?</v>
      </c>
      <c r="C45" s="106"/>
      <c r="D45" s="5"/>
      <c r="E45" s="99" t="s">
        <v>82</v>
      </c>
      <c r="G45" s="19" t="str">
        <f>IF($C$9="",VLOOKUP(A45,tab_AUXILIAR2[],3,FALSE),IF(VLOOKUP(A45,tab_AUXILIAR2[],M45,FALSE)=0,"-",VLOOKUP(A45,tab_AUXILIAR2[],M45,FALSE)))</f>
        <v>Artigos 399.º a 401.º</v>
      </c>
      <c r="I45" s="15"/>
      <c r="K45" s="33" t="str">
        <f>IF(ISERROR(VLOOKUP(A45,tab_AUXILIAR2[],L45,FALSE)=TRUE),"",VLOOKUP(A45,tab_AUXILIAR2[],L45,FALSE))</f>
        <v/>
      </c>
      <c r="L45" s="33" t="e">
        <f t="shared" si="2"/>
        <v>#N/A</v>
      </c>
      <c r="M45" s="33" t="e">
        <f t="shared" si="3"/>
        <v>#N/A</v>
      </c>
      <c r="N45" s="33">
        <f t="shared" si="4"/>
        <v>1</v>
      </c>
      <c r="O45" s="35"/>
      <c r="P45" s="35"/>
      <c r="Q45" s="35"/>
      <c r="R45" s="47" t="s">
        <v>384</v>
      </c>
      <c r="S45" s="48" t="s">
        <v>468</v>
      </c>
      <c r="T45" s="49" t="s">
        <v>100</v>
      </c>
      <c r="U45" s="56" t="s">
        <v>149</v>
      </c>
      <c r="V45" s="56"/>
      <c r="W45" s="56" t="s">
        <v>149</v>
      </c>
      <c r="X45" s="56"/>
      <c r="Y45" s="56" t="s">
        <v>149</v>
      </c>
      <c r="Z45" s="56"/>
      <c r="AA45" s="56" t="s">
        <v>149</v>
      </c>
      <c r="AB45" s="56"/>
      <c r="AC45" s="56"/>
      <c r="AD45" s="56" t="s">
        <v>100</v>
      </c>
      <c r="AE45" s="56" t="s">
        <v>149</v>
      </c>
      <c r="AF45" s="56"/>
      <c r="AG45" s="56" t="s">
        <v>149</v>
      </c>
      <c r="AH45" s="56"/>
      <c r="AI45" s="56" t="s">
        <v>149</v>
      </c>
      <c r="AJ45" s="56"/>
    </row>
    <row r="46" spans="1:36" ht="35.1" customHeight="1" x14ac:dyDescent="0.25">
      <c r="A46" s="12" t="str">
        <f>tab_AUXILIAR2[[#This Row],[N.º]]</f>
        <v>4.6</v>
      </c>
      <c r="B46" s="105" t="str">
        <f>IF(K46="X","NÃO APLICÁVEL - "&amp;tab_AUXILIAR2[[#This Row],[QUESTÃO]],tab_AUXILIAR2[[#This Row],[QUESTÃO]])</f>
        <v>Foram aplicadas as sanções contratuais devidas devido a atrasos imputáveis ao empreiteiro?</v>
      </c>
      <c r="C46" s="106"/>
      <c r="D46" s="5"/>
      <c r="E46" s="99" t="s">
        <v>82</v>
      </c>
      <c r="G46" s="19" t="str">
        <f>IF($C$9="",VLOOKUP(A46,tab_AUXILIAR2[],3,FALSE),IF(VLOOKUP(A46,tab_AUXILIAR2[],M46,FALSE)=0,"-",VLOOKUP(A46,tab_AUXILIAR2[],M46,FALSE)))</f>
        <v>Artigos 329.º e 403.º</v>
      </c>
      <c r="I46" s="15"/>
      <c r="K46" s="33" t="str">
        <f>IF(ISERROR(VLOOKUP(A46,tab_AUXILIAR2[],L46,FALSE)=TRUE),"",VLOOKUP(A46,tab_AUXILIAR2[],L46,FALSE))</f>
        <v/>
      </c>
      <c r="L46" s="33" t="e">
        <f t="shared" si="2"/>
        <v>#N/A</v>
      </c>
      <c r="M46" s="33" t="e">
        <f t="shared" si="3"/>
        <v>#N/A</v>
      </c>
      <c r="N46" s="33">
        <f t="shared" si="4"/>
        <v>1</v>
      </c>
      <c r="O46" s="35"/>
      <c r="P46" s="35"/>
      <c r="Q46" s="35"/>
      <c r="R46" s="47" t="s">
        <v>385</v>
      </c>
      <c r="S46" s="48" t="s">
        <v>467</v>
      </c>
      <c r="T46" s="49" t="s">
        <v>414</v>
      </c>
      <c r="U46" s="56" t="s">
        <v>149</v>
      </c>
      <c r="V46" s="56"/>
      <c r="W46" s="56" t="s">
        <v>149</v>
      </c>
      <c r="X46" s="56"/>
      <c r="Y46" s="56" t="s">
        <v>149</v>
      </c>
      <c r="Z46" s="56"/>
      <c r="AA46" s="56" t="s">
        <v>149</v>
      </c>
      <c r="AB46" s="56"/>
      <c r="AC46" s="56"/>
      <c r="AD46" s="56" t="s">
        <v>414</v>
      </c>
      <c r="AE46" s="56" t="s">
        <v>149</v>
      </c>
      <c r="AF46" s="56"/>
      <c r="AG46" s="56" t="s">
        <v>149</v>
      </c>
      <c r="AH46" s="56"/>
      <c r="AI46" s="56" t="s">
        <v>149</v>
      </c>
      <c r="AJ46" s="56"/>
    </row>
    <row r="47" spans="1:36" ht="60" x14ac:dyDescent="0.25">
      <c r="A47" s="12" t="str">
        <f>tab_AUXILIAR2[[#This Row],[N.º]]</f>
        <v>4.7</v>
      </c>
      <c r="B47" s="105" t="str">
        <f>IF(K47="X","NÃO APLICÁVEL - "&amp;tab_AUXILIAR2[[#This Row],[QUESTÃO]],tab_AUXILIAR2[[#This Row],[QUESTÃO]])</f>
        <v>Relativamente a empreitadas de obras públicas – na sequência da assinatura da conta final ou da sua aceitação pelo empreiteiro, o relatório final da obra foi comunicado ao portal da internet dedicado aos contratos públicos (base.gov.pt)?</v>
      </c>
      <c r="C47" s="106"/>
      <c r="D47" s="5"/>
      <c r="E47" s="99" t="s">
        <v>82</v>
      </c>
      <c r="G47" s="19" t="str">
        <f>IF($C$9="",VLOOKUP(A47,tab_AUXILIAR2[],3,FALSE),IF(VLOOKUP(A47,tab_AUXILIAR2[],M47,FALSE)=0,"-",VLOOKUP(A47,tab_AUXILIAR2[],M47,FALSE)))</f>
        <v>Artigo 402.º
Portaria n.º 57/2018, de 26 de fevereiro</v>
      </c>
      <c r="I47" s="15"/>
      <c r="K47" s="33" t="str">
        <f>IF(ISERROR(VLOOKUP(A47,tab_AUXILIAR2[],L47,FALSE)=TRUE),"",VLOOKUP(A47,tab_AUXILIAR2[],L47,FALSE))</f>
        <v/>
      </c>
      <c r="L47" s="33" t="e">
        <f t="shared" si="2"/>
        <v>#N/A</v>
      </c>
      <c r="M47" s="33" t="e">
        <f t="shared" si="3"/>
        <v>#N/A</v>
      </c>
      <c r="N47" s="33">
        <f t="shared" si="4"/>
        <v>1</v>
      </c>
      <c r="O47" s="35"/>
      <c r="P47" s="35"/>
      <c r="Q47" s="35"/>
      <c r="R47" s="47" t="s">
        <v>386</v>
      </c>
      <c r="S47" s="48" t="s">
        <v>466</v>
      </c>
      <c r="T47" s="49" t="s">
        <v>415</v>
      </c>
      <c r="U47" s="56" t="s">
        <v>149</v>
      </c>
      <c r="V47" s="56"/>
      <c r="W47" s="56" t="s">
        <v>149</v>
      </c>
      <c r="X47" s="56"/>
      <c r="Y47" s="56" t="s">
        <v>149</v>
      </c>
      <c r="Z47" s="56"/>
      <c r="AA47" s="56" t="s">
        <v>149</v>
      </c>
      <c r="AB47" s="56"/>
      <c r="AC47" s="56"/>
      <c r="AD47" s="56" t="s">
        <v>415</v>
      </c>
      <c r="AE47" s="56" t="s">
        <v>149</v>
      </c>
      <c r="AF47" s="56"/>
      <c r="AG47" s="56" t="s">
        <v>149</v>
      </c>
      <c r="AH47" s="56"/>
      <c r="AI47" s="56" t="s">
        <v>149</v>
      </c>
      <c r="AJ47" s="56"/>
    </row>
    <row r="48" spans="1:36" ht="43.5" customHeight="1" x14ac:dyDescent="0.25">
      <c r="A48" s="12" t="str">
        <f>tab_AUXILIAR2[[#This Row],[N.º]]</f>
        <v>4.8</v>
      </c>
      <c r="B48" s="105" t="str">
        <f>IF(K48="X","NÃO APLICÁVEL - "&amp;tab_AUXILIAR2[[#This Row],[QUESTÃO]],tab_AUXILIAR2[[#This Row],[QUESTÃO]])</f>
        <v>A informação relativa à execução do contrato foi publicitada no portal da internet dedicado aos contratos públicos (base.gov.pt)?</v>
      </c>
      <c r="C48" s="106"/>
      <c r="D48" s="5"/>
      <c r="E48" s="99" t="s">
        <v>82</v>
      </c>
      <c r="G48" s="19" t="str">
        <f>IF($C$9="",VLOOKUP(A48,tab_AUXILIAR2[],3,FALSE),IF(VLOOKUP(A48,tab_AUXILIAR2[],M48,FALSE)=0,"-",VLOOKUP(A48,tab_AUXILIAR2[],M48,FALSE)))</f>
        <v>Artigo 465.º
Portaria n.º 57/2018, de 26 de fevereiro</v>
      </c>
      <c r="I48" s="15"/>
      <c r="K48" s="33" t="str">
        <f>IF(ISERROR(VLOOKUP(A48,tab_AUXILIAR2[],L48,FALSE)=TRUE),"",VLOOKUP(A48,tab_AUXILIAR2[],L48,FALSE))</f>
        <v/>
      </c>
      <c r="L48" s="33" t="e">
        <f t="shared" si="2"/>
        <v>#N/A</v>
      </c>
      <c r="M48" s="33" t="e">
        <f t="shared" si="3"/>
        <v>#N/A</v>
      </c>
      <c r="N48" s="33">
        <f t="shared" si="4"/>
        <v>1</v>
      </c>
      <c r="O48" s="35"/>
      <c r="P48" s="35"/>
      <c r="Q48" s="35"/>
      <c r="R48" s="47" t="s">
        <v>387</v>
      </c>
      <c r="S48" s="48" t="s">
        <v>465</v>
      </c>
      <c r="T48" s="49" t="s">
        <v>416</v>
      </c>
      <c r="U48" s="56"/>
      <c r="V48" s="56" t="s">
        <v>415</v>
      </c>
      <c r="W48" s="56"/>
      <c r="X48" s="56" t="s">
        <v>415</v>
      </c>
      <c r="Y48" s="56" t="s">
        <v>149</v>
      </c>
      <c r="Z48" s="56"/>
      <c r="AA48" s="56"/>
      <c r="AB48" s="56" t="s">
        <v>415</v>
      </c>
      <c r="AC48" s="56" t="s">
        <v>149</v>
      </c>
      <c r="AD48" s="56"/>
      <c r="AE48" s="56"/>
      <c r="AF48" s="56" t="s">
        <v>415</v>
      </c>
      <c r="AG48" s="56"/>
      <c r="AH48" s="56" t="s">
        <v>415</v>
      </c>
      <c r="AI48" s="56"/>
      <c r="AJ48" s="56" t="s">
        <v>415</v>
      </c>
    </row>
    <row r="49" spans="1:36" ht="30" x14ac:dyDescent="0.25">
      <c r="A49" s="12" t="str">
        <f>tab_AUXILIAR2[[#This Row],[N.º]]</f>
        <v>4.9</v>
      </c>
      <c r="B49" s="105" t="str">
        <f>IF(K49="X","NÃO APLICÁVEL - "&amp;tab_AUXILIAR2[[#This Row],[QUESTÃO]],tab_AUXILIAR2[[#This Row],[QUESTÃO]])</f>
        <v>Foi apresentada evidência de que os bens entregues e os serviços prestados se encontram em conformidade com os termos do contrato celebrado?</v>
      </c>
      <c r="C49" s="106"/>
      <c r="D49" s="5"/>
      <c r="E49" s="99" t="s">
        <v>82</v>
      </c>
      <c r="G49" s="19" t="str">
        <f>IF($C$9="",VLOOKUP(A49,tab_AUXILIAR2[],3,FALSE),IF(VLOOKUP(A49,tab_AUXILIAR2[],M49,FALSE)=0,"-",VLOOKUP(A49,tab_AUXILIAR2[],M49,FALSE)))</f>
        <v>Artigos 443.º e 451.º</v>
      </c>
      <c r="I49" s="15"/>
      <c r="K49" s="33" t="str">
        <f>IF(ISERROR(VLOOKUP(A49,tab_AUXILIAR2[],L49,FALSE)=TRUE),"",VLOOKUP(A49,tab_AUXILIAR2[],L49,FALSE))</f>
        <v/>
      </c>
      <c r="L49" s="33" t="e">
        <f t="shared" si="2"/>
        <v>#N/A</v>
      </c>
      <c r="M49" s="33" t="e">
        <f t="shared" si="3"/>
        <v>#N/A</v>
      </c>
      <c r="N49" s="33">
        <f t="shared" si="4"/>
        <v>1</v>
      </c>
      <c r="O49" s="35"/>
      <c r="P49" s="35"/>
      <c r="Q49" s="35"/>
      <c r="R49" s="47" t="s">
        <v>388</v>
      </c>
      <c r="S49" s="48" t="s">
        <v>464</v>
      </c>
      <c r="T49" s="49" t="s">
        <v>417</v>
      </c>
      <c r="U49" s="56"/>
      <c r="V49" s="56" t="s">
        <v>417</v>
      </c>
      <c r="W49" s="56"/>
      <c r="X49" s="56" t="s">
        <v>417</v>
      </c>
      <c r="Y49" s="56"/>
      <c r="Z49" s="56" t="s">
        <v>417</v>
      </c>
      <c r="AA49" s="56"/>
      <c r="AB49" s="56" t="s">
        <v>417</v>
      </c>
      <c r="AC49" s="56"/>
      <c r="AD49" s="56" t="s">
        <v>417</v>
      </c>
      <c r="AE49" s="56"/>
      <c r="AF49" s="56" t="s">
        <v>417</v>
      </c>
      <c r="AG49" s="56"/>
      <c r="AH49" s="56" t="s">
        <v>417</v>
      </c>
      <c r="AI49" s="56"/>
      <c r="AJ49" s="56" t="s">
        <v>417</v>
      </c>
    </row>
    <row r="50" spans="1:36" ht="30" x14ac:dyDescent="0.25">
      <c r="A50" s="12" t="str">
        <f>tab_AUXILIAR2[[#This Row],[N.º]]</f>
        <v>4.10</v>
      </c>
      <c r="B50" s="105" t="str">
        <f>IF(K50="X","NÃO APLICÁVEL - "&amp;tab_AUXILIAR2[[#This Row],[QUESTÃO]],tab_AUXILIAR2[[#This Row],[QUESTÃO]])</f>
        <v>No que respeita ao controlo da execução contratual, existe evidência do acompanhamento efetivo por parte do gestor do contrato?</v>
      </c>
      <c r="C50" s="106"/>
      <c r="D50" s="5"/>
      <c r="E50" s="99" t="s">
        <v>82</v>
      </c>
      <c r="G50" s="19" t="str">
        <f>IF($C$9="",VLOOKUP(A50,tab_AUXILIAR2[],3,FALSE),IF(VLOOKUP(A50,tab_AUXILIAR2[],M50,FALSE)=0,"-",VLOOKUP(A50,tab_AUXILIAR2[],M50,FALSE)))</f>
        <v>Artigos 290.º-A e 305.º</v>
      </c>
      <c r="I50" s="15"/>
      <c r="K50" s="33" t="str">
        <f>IF(ISERROR(VLOOKUP(A50,tab_AUXILIAR2[],L50,FALSE)=TRUE),"",VLOOKUP(A50,tab_AUXILIAR2[],L50,FALSE))</f>
        <v/>
      </c>
      <c r="L50" s="33" t="e">
        <f t="shared" si="2"/>
        <v>#N/A</v>
      </c>
      <c r="M50" s="33" t="e">
        <f t="shared" si="3"/>
        <v>#N/A</v>
      </c>
      <c r="N50" s="33">
        <f t="shared" si="4"/>
        <v>1</v>
      </c>
      <c r="O50" s="35"/>
      <c r="P50" s="35"/>
      <c r="Q50" s="35"/>
      <c r="R50" s="47" t="s">
        <v>389</v>
      </c>
      <c r="S50" s="48" t="s">
        <v>463</v>
      </c>
      <c r="T50" s="49" t="s">
        <v>418</v>
      </c>
      <c r="U50" s="56"/>
      <c r="V50" s="56" t="s">
        <v>418</v>
      </c>
      <c r="W50" s="56"/>
      <c r="X50" s="56" t="s">
        <v>418</v>
      </c>
      <c r="Y50" s="56"/>
      <c r="Z50" s="56" t="s">
        <v>418</v>
      </c>
      <c r="AA50" s="56"/>
      <c r="AB50" s="56" t="s">
        <v>418</v>
      </c>
      <c r="AC50" s="56"/>
      <c r="AD50" s="56" t="s">
        <v>418</v>
      </c>
      <c r="AE50" s="56"/>
      <c r="AF50" s="56" t="s">
        <v>418</v>
      </c>
      <c r="AG50" s="56"/>
      <c r="AH50" s="56" t="s">
        <v>418</v>
      </c>
      <c r="AI50" s="56"/>
      <c r="AJ50" s="56" t="s">
        <v>418</v>
      </c>
    </row>
    <row r="51" spans="1:36" ht="35.1" customHeight="1" x14ac:dyDescent="0.25">
      <c r="A51" s="12" t="str">
        <f>tab_AUXILIAR2[[#This Row],[N.º]]</f>
        <v>4.11</v>
      </c>
      <c r="B51" s="105" t="str">
        <f>IF(K51="X","NÃO APLICÁVEL - "&amp;tab_AUXILIAR2[[#This Row],[QUESTÃO]],tab_AUXILIAR2[[#This Row],[QUESTÃO]])</f>
        <v>Houve lugar à revisão de preços, no caso do contrato o determinar e fixar os respetivos termos?</v>
      </c>
      <c r="C51" s="106"/>
      <c r="D51" s="5"/>
      <c r="E51" s="99" t="s">
        <v>82</v>
      </c>
      <c r="G51" s="19" t="str">
        <f>IF($C$9="",VLOOKUP(A51,tab_AUXILIAR2[],3,FALSE),IF(VLOOKUP(A51,tab_AUXILIAR2[],M51,FALSE)=0,"-",VLOOKUP(A51,tab_AUXILIAR2[],M51,FALSE)))</f>
        <v>Artigo 300.º</v>
      </c>
      <c r="I51" s="15"/>
      <c r="K51" s="33" t="str">
        <f>IF(ISERROR(VLOOKUP(A51,tab_AUXILIAR2[],L51,FALSE)=TRUE),"",VLOOKUP(A51,tab_AUXILIAR2[],L51,FALSE))</f>
        <v/>
      </c>
      <c r="L51" s="33" t="e">
        <f t="shared" si="2"/>
        <v>#N/A</v>
      </c>
      <c r="M51" s="33" t="e">
        <f t="shared" si="3"/>
        <v>#N/A</v>
      </c>
      <c r="N51" s="33">
        <f t="shared" si="4"/>
        <v>1</v>
      </c>
      <c r="O51" s="35"/>
      <c r="P51" s="35"/>
      <c r="Q51" s="35"/>
      <c r="R51" s="47" t="s">
        <v>390</v>
      </c>
      <c r="S51" s="48" t="s">
        <v>462</v>
      </c>
      <c r="T51" s="49" t="s">
        <v>99</v>
      </c>
      <c r="U51" s="56"/>
      <c r="V51" s="56" t="s">
        <v>99</v>
      </c>
      <c r="W51" s="56"/>
      <c r="X51" s="56" t="s">
        <v>99</v>
      </c>
      <c r="Y51" s="56"/>
      <c r="Z51" s="56" t="s">
        <v>99</v>
      </c>
      <c r="AA51" s="56"/>
      <c r="AB51" s="56" t="s">
        <v>99</v>
      </c>
      <c r="AC51" s="56"/>
      <c r="AD51" s="56" t="s">
        <v>99</v>
      </c>
      <c r="AE51" s="56"/>
      <c r="AF51" s="56" t="s">
        <v>99</v>
      </c>
      <c r="AG51" s="56"/>
      <c r="AH51" s="56" t="s">
        <v>99</v>
      </c>
      <c r="AI51" s="56"/>
      <c r="AJ51" s="56" t="s">
        <v>99</v>
      </c>
    </row>
    <row r="52" spans="1:36" ht="30" x14ac:dyDescent="0.25">
      <c r="A52" s="12" t="str">
        <f>tab_AUXILIAR2[[#This Row],[N.º]]</f>
        <v>4.12</v>
      </c>
      <c r="B52" s="105" t="str">
        <f>IF(K52="X","NÃO APLICÁVEL - "&amp;tab_AUXILIAR2[[#This Row],[QUESTÃO]],tab_AUXILIAR2[[#This Row],[QUESTÃO]])</f>
        <v>Foram prestadas cauções/garantias bancárias nos casos de adiantamentos de preço, quando exigida e não dispensada?</v>
      </c>
      <c r="C52" s="106"/>
      <c r="D52" s="5"/>
      <c r="E52" s="99" t="s">
        <v>82</v>
      </c>
      <c r="G52" s="19" t="str">
        <f>IF($C$9="",VLOOKUP(A52,tab_AUXILIAR2[],3,FALSE),IF(VLOOKUP(A52,tab_AUXILIAR2[],M52,FALSE)=0,"-",VLOOKUP(A52,tab_AUXILIAR2[],M52,FALSE)))</f>
        <v>Artigo 292.º, n.º  4</v>
      </c>
      <c r="I52" s="15"/>
      <c r="K52" s="33" t="str">
        <f>IF(ISERROR(VLOOKUP(A52,tab_AUXILIAR2[],L52,FALSE)=TRUE),"",VLOOKUP(A52,tab_AUXILIAR2[],L52,FALSE))</f>
        <v/>
      </c>
      <c r="L52" s="33" t="e">
        <f t="shared" si="2"/>
        <v>#N/A</v>
      </c>
      <c r="M52" s="33" t="e">
        <f t="shared" si="3"/>
        <v>#N/A</v>
      </c>
      <c r="N52" s="33">
        <f t="shared" si="4"/>
        <v>1</v>
      </c>
      <c r="O52" s="35"/>
      <c r="P52" s="35"/>
      <c r="Q52" s="35"/>
      <c r="R52" s="47" t="s">
        <v>391</v>
      </c>
      <c r="S52" s="48" t="s">
        <v>461</v>
      </c>
      <c r="T52" s="49" t="s">
        <v>447</v>
      </c>
      <c r="U52" s="56"/>
      <c r="V52" s="56" t="s">
        <v>447</v>
      </c>
      <c r="W52" s="56"/>
      <c r="X52" s="56" t="s">
        <v>447</v>
      </c>
      <c r="Y52" s="56"/>
      <c r="Z52" s="56" t="s">
        <v>447</v>
      </c>
      <c r="AA52" s="56"/>
      <c r="AB52" s="56" t="s">
        <v>447</v>
      </c>
      <c r="AC52" s="56"/>
      <c r="AD52" s="56" t="s">
        <v>447</v>
      </c>
      <c r="AE52" s="56"/>
      <c r="AF52" s="56" t="s">
        <v>447</v>
      </c>
      <c r="AG52" s="56"/>
      <c r="AH52" s="56" t="s">
        <v>447</v>
      </c>
      <c r="AI52" s="56"/>
      <c r="AJ52" s="56" t="s">
        <v>447</v>
      </c>
    </row>
    <row r="53" spans="1:36" x14ac:dyDescent="0.25">
      <c r="G53" s="31"/>
    </row>
    <row r="54" spans="1:36" x14ac:dyDescent="0.25">
      <c r="G54" s="31"/>
    </row>
    <row r="55" spans="1:36" x14ac:dyDescent="0.25">
      <c r="G55" s="31"/>
    </row>
    <row r="56" spans="1:36" x14ac:dyDescent="0.25">
      <c r="A56" s="121" t="s">
        <v>156</v>
      </c>
      <c r="B56" s="121"/>
      <c r="C56" s="121"/>
      <c r="D56" s="121"/>
      <c r="E56" s="121"/>
      <c r="F56" s="121"/>
      <c r="G56" s="121"/>
      <c r="H56" s="121"/>
      <c r="I56" s="121"/>
    </row>
    <row r="57" spans="1:36" x14ac:dyDescent="0.25">
      <c r="A57" s="121"/>
      <c r="B57" s="121"/>
      <c r="C57" s="121"/>
      <c r="D57" s="121"/>
      <c r="E57" s="121"/>
      <c r="F57" s="121"/>
      <c r="G57" s="121"/>
      <c r="H57" s="121"/>
      <c r="I57" s="121"/>
    </row>
    <row r="58" spans="1:36" x14ac:dyDescent="0.25">
      <c r="G58" s="30"/>
    </row>
    <row r="60" spans="1:36" x14ac:dyDescent="0.25">
      <c r="A60" s="37" t="s">
        <v>157</v>
      </c>
    </row>
    <row r="61" spans="1:36" x14ac:dyDescent="0.25">
      <c r="G61" s="31"/>
    </row>
    <row r="62" spans="1:36" x14ac:dyDescent="0.25">
      <c r="G62" s="30"/>
    </row>
    <row r="63" spans="1:36" x14ac:dyDescent="0.25">
      <c r="G63" s="30"/>
    </row>
    <row r="64" spans="1:36" x14ac:dyDescent="0.25">
      <c r="G64" s="30"/>
    </row>
  </sheetData>
  <sheetProtection algorithmName="SHA-512" hashValue="AYp6zn3DboiPfpL4vHi3bAiDQ1qfewzCPcT4i9M7Ic6tvHV+hcVuxQDscjFX08YKYd57VyetTi/O/hWERWbo1A==" saltValue="P4Ov90lza9Tvh959cGWVGQ==" spinCount="100000" sheet="1" objects="1" scenarios="1" selectLockedCells="1"/>
  <mergeCells count="52">
    <mergeCell ref="A56:I57"/>
    <mergeCell ref="B47:C47"/>
    <mergeCell ref="B48:C48"/>
    <mergeCell ref="B49:C49"/>
    <mergeCell ref="B50:C50"/>
    <mergeCell ref="B51:C51"/>
    <mergeCell ref="B52:C52"/>
    <mergeCell ref="B46:C46"/>
    <mergeCell ref="B35:C35"/>
    <mergeCell ref="B36:C36"/>
    <mergeCell ref="B37:C37"/>
    <mergeCell ref="B38:C38"/>
    <mergeCell ref="B39:C39"/>
    <mergeCell ref="B40:C40"/>
    <mergeCell ref="B41:C41"/>
    <mergeCell ref="B42:C42"/>
    <mergeCell ref="B43:C43"/>
    <mergeCell ref="B44:C44"/>
    <mergeCell ref="B45:C45"/>
    <mergeCell ref="B34:C34"/>
    <mergeCell ref="B22:C22"/>
    <mergeCell ref="B23:C23"/>
    <mergeCell ref="B24:C24"/>
    <mergeCell ref="B26:C26"/>
    <mergeCell ref="B27:C27"/>
    <mergeCell ref="B28:C28"/>
    <mergeCell ref="B29:C29"/>
    <mergeCell ref="B30:C30"/>
    <mergeCell ref="B31:C31"/>
    <mergeCell ref="B32:C32"/>
    <mergeCell ref="B33:C33"/>
    <mergeCell ref="AE10:AF11"/>
    <mergeCell ref="AG10:AH11"/>
    <mergeCell ref="AI10:AJ11"/>
    <mergeCell ref="U10:V11"/>
    <mergeCell ref="W10:X11"/>
    <mergeCell ref="Y10:Z11"/>
    <mergeCell ref="AA10:AB11"/>
    <mergeCell ref="C7:I7"/>
    <mergeCell ref="C8:I8"/>
    <mergeCell ref="C9:I9"/>
    <mergeCell ref="B25:C25"/>
    <mergeCell ref="AC10:AD11"/>
    <mergeCell ref="B21:C21"/>
    <mergeCell ref="B13:C13"/>
    <mergeCell ref="B14:C14"/>
    <mergeCell ref="B15:C15"/>
    <mergeCell ref="B16:C16"/>
    <mergeCell ref="B17:C17"/>
    <mergeCell ref="B18:C18"/>
    <mergeCell ref="B19:C19"/>
    <mergeCell ref="B20:C20"/>
  </mergeCells>
  <conditionalFormatting sqref="B1">
    <cfRule type="expression" dxfId="5" priority="5">
      <formula>IF($N$1=0,1,0)</formula>
    </cfRule>
  </conditionalFormatting>
  <conditionalFormatting sqref="B14:B52">
    <cfRule type="expression" dxfId="4" priority="9">
      <formula>IF(K14="X",1,0)</formula>
    </cfRule>
  </conditionalFormatting>
  <conditionalFormatting sqref="E14:E52">
    <cfRule type="expression" dxfId="3" priority="3">
      <formula>IF(K14="X",1,0)</formula>
    </cfRule>
  </conditionalFormatting>
  <conditionalFormatting sqref="G14:G52">
    <cfRule type="expression" dxfId="2" priority="2">
      <formula>IF(K14="X",1,0)</formula>
    </cfRule>
  </conditionalFormatting>
  <conditionalFormatting sqref="I14:I52">
    <cfRule type="expression" dxfId="1" priority="1">
      <formula>IF(K14="X",1,0)</formula>
    </cfRule>
  </conditionalFormatting>
  <dataValidations count="2">
    <dataValidation type="list" allowBlank="1" showInputMessage="1" showErrorMessage="1" sqref="C9:I9" xr:uid="{3F88B7F0-892E-44A3-A3B4-AAC1F311C123}">
      <formula1>$O$14:$O$21</formula1>
    </dataValidation>
    <dataValidation type="list" allowBlank="1" showInputMessage="1" showErrorMessage="1" promptTitle="Selecionar resposta" sqref="E14:E19 E21:E23 E25:E39 E41:E52" xr:uid="{E3EC5790-BBDB-497E-8D1C-FC21E85D104D}">
      <formula1>$L$6:$L$9</formula1>
    </dataValidation>
  </dataValidations>
  <pageMargins left="0.23622047244094491" right="0.23622047244094491" top="0.74803149606299213" bottom="0.74803149606299213" header="0.31496062992125984" footer="0.31496062992125984"/>
  <pageSetup paperSize="9" scale="64" fitToHeight="49" orientation="portrait" r:id="rId1"/>
  <headerFooter>
    <oddFooter>Página &amp;P de &amp;N</oddFooter>
  </headerFooter>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14F20-73C8-4499-B78F-E974B3ABDADE}">
  <sheetPr codeName="Folha4">
    <tabColor rgb="FF0A6536"/>
    <pageSetUpPr fitToPage="1"/>
  </sheetPr>
  <dimension ref="A1:I22"/>
  <sheetViews>
    <sheetView showGridLines="0" showRowColHeaders="0" zoomScale="90" zoomScaleNormal="90" workbookViewId="0">
      <pane ySplit="3" topLeftCell="A6" activePane="bottomLeft" state="frozen"/>
      <selection pane="bottomLeft" activeCell="G11" sqref="G11"/>
    </sheetView>
  </sheetViews>
  <sheetFormatPr defaultColWidth="8.85546875" defaultRowHeight="15" x14ac:dyDescent="0.25"/>
  <cols>
    <col min="1" max="1" width="5.5703125" style="3" customWidth="1"/>
    <col min="2" max="2" width="68.5703125" style="2" customWidth="1"/>
    <col min="3" max="4" width="10.5703125" style="3" customWidth="1"/>
    <col min="5" max="5" width="60.5703125" style="3" customWidth="1"/>
    <col min="6" max="7" width="10.5703125" style="3" customWidth="1"/>
    <col min="8" max="8" width="60.5703125" style="3" customWidth="1"/>
    <col min="9" max="9" width="0.85546875" style="3" customWidth="1"/>
  </cols>
  <sheetData>
    <row r="1" spans="1:9" ht="24.95" customHeight="1" x14ac:dyDescent="0.25">
      <c r="B1" s="141" t="s">
        <v>489</v>
      </c>
      <c r="C1" s="141"/>
      <c r="D1" s="141"/>
      <c r="E1" s="141"/>
      <c r="F1" s="142"/>
      <c r="G1" s="142"/>
      <c r="H1" s="142"/>
      <c r="I1" s="58"/>
    </row>
    <row r="2" spans="1:9" ht="24.95" customHeight="1" x14ac:dyDescent="0.25">
      <c r="B2" s="141"/>
      <c r="C2" s="141"/>
      <c r="D2" s="141"/>
      <c r="E2" s="141"/>
      <c r="F2" s="142"/>
      <c r="G2" s="142"/>
      <c r="H2" s="142"/>
      <c r="I2" s="58"/>
    </row>
    <row r="3" spans="1:9" ht="24.95" customHeight="1" x14ac:dyDescent="0.25">
      <c r="B3" s="58" t="s">
        <v>619</v>
      </c>
      <c r="C3" s="58"/>
      <c r="D3" s="58"/>
      <c r="E3" s="58"/>
      <c r="F3" s="142"/>
      <c r="G3" s="142"/>
      <c r="H3" s="142"/>
      <c r="I3" s="58"/>
    </row>
    <row r="4" spans="1:9" ht="15" customHeight="1" x14ac:dyDescent="0.25">
      <c r="C4" s="1"/>
      <c r="D4" s="1"/>
      <c r="E4" s="1"/>
      <c r="F4" s="1"/>
      <c r="G4" s="1"/>
      <c r="H4" s="1"/>
    </row>
    <row r="5" spans="1:9" ht="15.75" thickBot="1" x14ac:dyDescent="0.3"/>
    <row r="6" spans="1:9" ht="60" customHeight="1" thickTop="1" thickBot="1" x14ac:dyDescent="0.3">
      <c r="C6" s="150" t="s">
        <v>618</v>
      </c>
      <c r="D6" s="151"/>
      <c r="E6" s="151"/>
      <c r="F6" s="151"/>
      <c r="G6" s="151"/>
      <c r="H6" s="152"/>
      <c r="I6" s="10"/>
    </row>
    <row r="7" spans="1:9" ht="30" customHeight="1" thickTop="1" x14ac:dyDescent="0.25">
      <c r="B7" s="148" t="s">
        <v>617</v>
      </c>
      <c r="C7" s="153" t="s">
        <v>491</v>
      </c>
      <c r="D7" s="146"/>
      <c r="E7" s="146" t="s">
        <v>37</v>
      </c>
      <c r="F7" s="146" t="s">
        <v>492</v>
      </c>
      <c r="G7" s="146"/>
      <c r="H7" s="146" t="s">
        <v>680</v>
      </c>
      <c r="I7" s="59"/>
    </row>
    <row r="8" spans="1:9" ht="30" customHeight="1" thickBot="1" x14ac:dyDescent="0.3">
      <c r="B8" s="149"/>
      <c r="C8" s="93" t="s">
        <v>29</v>
      </c>
      <c r="D8" s="75" t="s">
        <v>30</v>
      </c>
      <c r="E8" s="147"/>
      <c r="F8" s="75" t="s">
        <v>29</v>
      </c>
      <c r="G8" s="75" t="s">
        <v>30</v>
      </c>
      <c r="H8" s="147"/>
      <c r="I8" s="59"/>
    </row>
    <row r="9" spans="1:9" ht="35.1" customHeight="1" thickTop="1" x14ac:dyDescent="0.25">
      <c r="A9" s="101">
        <v>1</v>
      </c>
      <c r="B9" s="76" t="s">
        <v>616</v>
      </c>
      <c r="C9" s="64" t="s">
        <v>150</v>
      </c>
      <c r="D9" s="64"/>
      <c r="E9" s="65"/>
      <c r="F9" s="82"/>
      <c r="G9" s="82"/>
      <c r="H9" s="80"/>
      <c r="I9" s="5"/>
    </row>
    <row r="10" spans="1:9" ht="35.1" customHeight="1" x14ac:dyDescent="0.25">
      <c r="A10" s="102">
        <v>2</v>
      </c>
      <c r="B10" s="68" t="s">
        <v>615</v>
      </c>
      <c r="C10" s="66"/>
      <c r="D10" s="66" t="s">
        <v>150</v>
      </c>
      <c r="E10" s="67" t="s">
        <v>507</v>
      </c>
      <c r="F10" s="83"/>
      <c r="G10" s="83"/>
      <c r="H10" s="81"/>
      <c r="I10" s="5"/>
    </row>
    <row r="11" spans="1:9" ht="42.75" x14ac:dyDescent="0.25">
      <c r="A11" s="102">
        <v>3</v>
      </c>
      <c r="B11" s="68" t="s">
        <v>674</v>
      </c>
      <c r="C11" s="66"/>
      <c r="D11" s="66" t="s">
        <v>150</v>
      </c>
      <c r="E11" s="67" t="s">
        <v>507</v>
      </c>
      <c r="F11" s="83"/>
      <c r="G11" s="83"/>
      <c r="H11" s="81"/>
      <c r="I11" s="5"/>
    </row>
    <row r="12" spans="1:9" ht="42.75" x14ac:dyDescent="0.25">
      <c r="A12" s="102">
        <v>4</v>
      </c>
      <c r="B12" s="68" t="s">
        <v>675</v>
      </c>
      <c r="C12" s="66" t="s">
        <v>150</v>
      </c>
      <c r="D12" s="66"/>
      <c r="E12" s="67" t="s">
        <v>676</v>
      </c>
      <c r="F12" s="83"/>
      <c r="G12" s="83"/>
      <c r="H12" s="81"/>
      <c r="I12" s="5"/>
    </row>
    <row r="13" spans="1:9" ht="35.1" customHeight="1" thickBot="1" x14ac:dyDescent="0.3">
      <c r="A13" s="91"/>
      <c r="B13" s="30"/>
      <c r="C13" s="71"/>
      <c r="D13" s="71"/>
      <c r="E13" s="31"/>
      <c r="F13" s="89"/>
      <c r="G13" s="89"/>
      <c r="H13" s="90"/>
      <c r="I13" s="5"/>
    </row>
    <row r="14" spans="1:9" ht="30" customHeight="1" thickTop="1" x14ac:dyDescent="0.25">
      <c r="B14" s="153" t="s">
        <v>614</v>
      </c>
      <c r="C14" s="146" t="s">
        <v>491</v>
      </c>
      <c r="D14" s="146"/>
      <c r="E14" s="146" t="s">
        <v>37</v>
      </c>
      <c r="F14" s="146" t="s">
        <v>492</v>
      </c>
      <c r="G14" s="146"/>
      <c r="H14" s="155" t="s">
        <v>613</v>
      </c>
      <c r="I14" s="59"/>
    </row>
    <row r="15" spans="1:9" ht="30" customHeight="1" thickBot="1" x14ac:dyDescent="0.3">
      <c r="B15" s="154"/>
      <c r="C15" s="75" t="s">
        <v>29</v>
      </c>
      <c r="D15" s="75" t="s">
        <v>30</v>
      </c>
      <c r="E15" s="147"/>
      <c r="F15" s="75" t="s">
        <v>29</v>
      </c>
      <c r="G15" s="75" t="s">
        <v>30</v>
      </c>
      <c r="H15" s="156"/>
      <c r="I15" s="59"/>
    </row>
    <row r="16" spans="1:9" ht="35.1" customHeight="1" thickTop="1" x14ac:dyDescent="0.25">
      <c r="A16" s="101">
        <v>1</v>
      </c>
      <c r="B16" s="74" t="s">
        <v>612</v>
      </c>
      <c r="C16" s="64" t="s">
        <v>150</v>
      </c>
      <c r="D16" s="64"/>
      <c r="E16" s="65" t="s">
        <v>540</v>
      </c>
      <c r="F16" s="82"/>
      <c r="G16" s="82"/>
      <c r="H16" s="80"/>
      <c r="I16" s="5"/>
    </row>
    <row r="17" spans="1:9" ht="35.1" customHeight="1" x14ac:dyDescent="0.25">
      <c r="A17" s="102">
        <v>2</v>
      </c>
      <c r="B17" s="68" t="s">
        <v>611</v>
      </c>
      <c r="C17" s="66" t="s">
        <v>610</v>
      </c>
      <c r="D17" s="66"/>
      <c r="E17" s="67" t="s">
        <v>540</v>
      </c>
      <c r="F17" s="83"/>
      <c r="G17" s="83"/>
      <c r="H17" s="81"/>
      <c r="I17" s="5"/>
    </row>
    <row r="18" spans="1:9" ht="35.1" customHeight="1" x14ac:dyDescent="0.25">
      <c r="A18" s="102">
        <v>3</v>
      </c>
      <c r="B18" s="68" t="s">
        <v>609</v>
      </c>
      <c r="C18" s="66"/>
      <c r="D18" s="66" t="s">
        <v>150</v>
      </c>
      <c r="E18" s="67" t="s">
        <v>507</v>
      </c>
      <c r="F18" s="83"/>
      <c r="G18" s="83"/>
      <c r="H18" s="81"/>
      <c r="I18" s="5"/>
    </row>
    <row r="19" spans="1:9" ht="35.1" customHeight="1" x14ac:dyDescent="0.25">
      <c r="A19" s="102">
        <v>4</v>
      </c>
      <c r="B19" s="68" t="s">
        <v>608</v>
      </c>
      <c r="C19" s="66" t="s">
        <v>150</v>
      </c>
      <c r="D19" s="66"/>
      <c r="E19" s="67"/>
      <c r="F19" s="83"/>
      <c r="G19" s="83"/>
      <c r="H19" s="81"/>
      <c r="I19" s="5"/>
    </row>
    <row r="20" spans="1:9" ht="42.75" x14ac:dyDescent="0.25">
      <c r="A20" s="102">
        <v>5</v>
      </c>
      <c r="B20" s="68" t="s">
        <v>681</v>
      </c>
      <c r="C20" s="66"/>
      <c r="D20" s="66" t="s">
        <v>150</v>
      </c>
      <c r="E20" s="67" t="s">
        <v>679</v>
      </c>
      <c r="F20" s="83"/>
      <c r="G20" s="83"/>
      <c r="H20" s="81"/>
      <c r="I20" s="5"/>
    </row>
    <row r="21" spans="1:9" ht="35.1" customHeight="1" x14ac:dyDescent="0.25">
      <c r="A21" s="102">
        <v>6</v>
      </c>
      <c r="B21" s="68" t="s">
        <v>607</v>
      </c>
      <c r="C21" s="66" t="s">
        <v>150</v>
      </c>
      <c r="D21" s="66"/>
      <c r="E21" s="67"/>
      <c r="F21" s="83"/>
      <c r="G21" s="83"/>
      <c r="H21" s="81"/>
      <c r="I21" s="5"/>
    </row>
    <row r="22" spans="1:9" ht="35.1" customHeight="1" x14ac:dyDescent="0.25">
      <c r="A22" s="102">
        <v>7</v>
      </c>
      <c r="B22" s="68" t="s">
        <v>606</v>
      </c>
      <c r="C22" s="66" t="s">
        <v>150</v>
      </c>
      <c r="D22" s="66"/>
      <c r="E22" s="67"/>
      <c r="F22" s="83"/>
      <c r="G22" s="83"/>
      <c r="H22" s="81"/>
      <c r="I22" s="5"/>
    </row>
  </sheetData>
  <sheetProtection algorithmName="SHA-512" hashValue="uF6apZ+wcs88XCrexjLDx6/xtfTm3I6VmIdKWYCKm5VX/nwHXYq/fMtLISQKSS4qGX3LIVKOCRnJf+QZ508AMg==" saltValue="J5UDJk5koM5bXXhyV1+/ag==" spinCount="100000" sheet="1" objects="1" scenarios="1" selectLockedCells="1"/>
  <mergeCells count="13">
    <mergeCell ref="B14:B15"/>
    <mergeCell ref="C14:D14"/>
    <mergeCell ref="E14:E15"/>
    <mergeCell ref="F14:G14"/>
    <mergeCell ref="H14:H15"/>
    <mergeCell ref="F7:G7"/>
    <mergeCell ref="H7:H8"/>
    <mergeCell ref="B7:B8"/>
    <mergeCell ref="C6:H6"/>
    <mergeCell ref="B1:E2"/>
    <mergeCell ref="F1:H3"/>
    <mergeCell ref="C7:D7"/>
    <mergeCell ref="E7:E8"/>
  </mergeCells>
  <conditionalFormatting sqref="C9:H13 C16:H22">
    <cfRule type="expression" dxfId="0" priority="1">
      <formula>IF(#REF!="X",1,0)</formula>
    </cfRule>
  </conditionalFormatting>
  <pageMargins left="0.70866141732283472" right="0.70866141732283472" top="0.74803149606299213" bottom="0.74803149606299213" header="0.31496062992125984" footer="0.31496062992125984"/>
  <pageSetup paperSize="9" scale="54"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8CB10-0547-4284-9B22-4938B777C90A}">
  <sheetPr codeName="Folha5">
    <tabColor theme="7" tint="0.59999389629810485"/>
    <pageSetUpPr fitToPage="1"/>
  </sheetPr>
  <dimension ref="A1:R48"/>
  <sheetViews>
    <sheetView showGridLines="0" showRowColHeaders="0" zoomScale="90" zoomScaleNormal="90" workbookViewId="0">
      <selection activeCell="B46" sqref="B46"/>
    </sheetView>
  </sheetViews>
  <sheetFormatPr defaultColWidth="0" defaultRowHeight="15" zeroHeight="1" x14ac:dyDescent="0.25"/>
  <cols>
    <col min="1" max="1" width="3.5703125" customWidth="1"/>
    <col min="2" max="2" width="80.5703125" bestFit="1" customWidth="1"/>
    <col min="3" max="16" width="9.140625" customWidth="1"/>
    <col min="17" max="17" width="3" customWidth="1"/>
    <col min="18" max="18" width="3.42578125" hidden="1" customWidth="1"/>
    <col min="19" max="16384" width="9.140625" hidden="1"/>
  </cols>
  <sheetData>
    <row r="1" spans="2:16" x14ac:dyDescent="0.25"/>
    <row r="2" spans="2:16" ht="30.75" customHeight="1" x14ac:dyDescent="0.25">
      <c r="B2" s="20" t="s">
        <v>684</v>
      </c>
      <c r="C2" s="7"/>
      <c r="D2" s="7"/>
      <c r="E2" s="7"/>
      <c r="F2" s="7"/>
      <c r="G2" s="7"/>
      <c r="H2" s="7"/>
      <c r="I2" s="7"/>
      <c r="J2" s="6"/>
    </row>
    <row r="3" spans="2:16" ht="30.75" customHeight="1" x14ac:dyDescent="0.25">
      <c r="B3" s="20" t="s">
        <v>107</v>
      </c>
      <c r="C3" s="7"/>
      <c r="D3" s="7"/>
      <c r="E3" s="7"/>
      <c r="F3" s="7"/>
      <c r="G3" s="7"/>
      <c r="H3" s="7"/>
      <c r="I3" s="7"/>
      <c r="J3" s="6"/>
    </row>
    <row r="4" spans="2:16" ht="15" customHeight="1" x14ac:dyDescent="0.25"/>
    <row r="5" spans="2:16" ht="18.75" x14ac:dyDescent="0.3">
      <c r="B5" s="40" t="s">
        <v>132</v>
      </c>
    </row>
    <row r="6" spans="2:16" ht="8.25" customHeight="1" x14ac:dyDescent="0.25">
      <c r="B6" s="41"/>
      <c r="C6" s="21"/>
      <c r="D6" s="21"/>
      <c r="E6" s="21"/>
      <c r="F6" s="21"/>
      <c r="G6" s="21"/>
      <c r="H6" s="21"/>
      <c r="I6" s="21"/>
      <c r="J6" s="21"/>
      <c r="K6" s="21"/>
      <c r="L6" s="21"/>
      <c r="M6" s="21"/>
      <c r="N6" s="21"/>
      <c r="O6" s="21"/>
      <c r="P6" s="21"/>
    </row>
    <row r="7" spans="2:16" ht="15.95" customHeight="1" x14ac:dyDescent="0.25">
      <c r="B7" s="25"/>
    </row>
    <row r="8" spans="2:16" ht="15.95" customHeight="1" x14ac:dyDescent="0.25">
      <c r="B8" s="42" t="s">
        <v>685</v>
      </c>
    </row>
    <row r="9" spans="2:16" ht="15.95" customHeight="1" x14ac:dyDescent="0.25">
      <c r="B9" s="42"/>
    </row>
    <row r="10" spans="2:16" ht="15.95" customHeight="1" x14ac:dyDescent="0.25">
      <c r="B10" s="42" t="s">
        <v>158</v>
      </c>
    </row>
    <row r="11" spans="2:16" ht="15.95" customHeight="1" x14ac:dyDescent="0.25">
      <c r="B11" s="25"/>
    </row>
    <row r="12" spans="2:16" ht="15.95" customHeight="1" x14ac:dyDescent="0.25">
      <c r="B12" s="42" t="s">
        <v>131</v>
      </c>
    </row>
    <row r="13" spans="2:16" ht="15.95" customHeight="1" x14ac:dyDescent="0.25">
      <c r="B13" s="25"/>
    </row>
    <row r="14" spans="2:16" ht="15.95" customHeight="1" x14ac:dyDescent="0.25">
      <c r="B14" s="42" t="s">
        <v>148</v>
      </c>
    </row>
    <row r="15" spans="2:16" ht="15.95" customHeight="1" x14ac:dyDescent="0.25">
      <c r="B15" s="25"/>
    </row>
    <row r="16" spans="2:16" ht="15.95" customHeight="1" x14ac:dyDescent="0.25">
      <c r="B16" s="42" t="s">
        <v>159</v>
      </c>
    </row>
    <row r="17" spans="2:16" ht="15.95" customHeight="1" x14ac:dyDescent="0.25">
      <c r="B17" s="42"/>
    </row>
    <row r="18" spans="2:16" ht="15.95" customHeight="1" x14ac:dyDescent="0.25">
      <c r="B18" s="42" t="s">
        <v>689</v>
      </c>
    </row>
    <row r="19" spans="2:16" ht="15.95" customHeight="1" x14ac:dyDescent="0.25">
      <c r="B19" s="25"/>
    </row>
    <row r="20" spans="2:16" ht="15.95" customHeight="1" x14ac:dyDescent="0.25">
      <c r="B20" s="42" t="s">
        <v>688</v>
      </c>
    </row>
    <row r="21" spans="2:16" ht="15.95" customHeight="1" x14ac:dyDescent="0.25">
      <c r="B21" s="42"/>
    </row>
    <row r="22" spans="2:16" ht="15.95" customHeight="1" x14ac:dyDescent="0.25">
      <c r="B22" s="42" t="s">
        <v>686</v>
      </c>
    </row>
    <row r="23" spans="2:16" ht="15.95" customHeight="1" x14ac:dyDescent="0.25">
      <c r="B23" s="92" t="s">
        <v>687</v>
      </c>
    </row>
    <row r="24" spans="2:16" ht="15.95" customHeight="1" x14ac:dyDescent="0.25">
      <c r="B24" s="42"/>
    </row>
    <row r="25" spans="2:16" ht="15.95" customHeight="1" x14ac:dyDescent="0.25">
      <c r="B25" s="42" t="s">
        <v>690</v>
      </c>
    </row>
    <row r="26" spans="2:16" ht="15.95" customHeight="1" x14ac:dyDescent="0.25">
      <c r="B26" s="42"/>
    </row>
    <row r="27" spans="2:16" ht="15.75" x14ac:dyDescent="0.25">
      <c r="B27" s="42"/>
    </row>
    <row r="28" spans="2:16" ht="18.75" x14ac:dyDescent="0.3">
      <c r="B28" s="40" t="s">
        <v>146</v>
      </c>
    </row>
    <row r="29" spans="2:16" ht="8.25" customHeight="1" x14ac:dyDescent="0.25">
      <c r="B29" s="41"/>
      <c r="C29" s="21"/>
      <c r="D29" s="21"/>
      <c r="E29" s="21"/>
      <c r="F29" s="21"/>
      <c r="G29" s="21"/>
      <c r="H29" s="21"/>
      <c r="I29" s="21"/>
      <c r="J29" s="21"/>
      <c r="K29" s="21"/>
      <c r="L29" s="21"/>
      <c r="M29" s="21"/>
      <c r="N29" s="21"/>
      <c r="O29" s="21"/>
      <c r="P29" s="21"/>
    </row>
    <row r="30" spans="2:16" ht="15.75" x14ac:dyDescent="0.25">
      <c r="B30" s="42"/>
    </row>
    <row r="31" spans="2:16" ht="15.75" x14ac:dyDescent="0.25">
      <c r="B31" s="42" t="s">
        <v>147</v>
      </c>
    </row>
    <row r="32" spans="2:16" ht="12" customHeight="1" x14ac:dyDescent="0.25">
      <c r="B32" s="42"/>
    </row>
    <row r="33" spans="2:2" ht="15.75" x14ac:dyDescent="0.25">
      <c r="B33" s="42" t="s">
        <v>481</v>
      </c>
    </row>
    <row r="34" spans="2:2" ht="15.75" x14ac:dyDescent="0.25">
      <c r="B34" s="42"/>
    </row>
    <row r="35" spans="2:2" ht="15.75" x14ac:dyDescent="0.25">
      <c r="B35" s="42" t="s">
        <v>693</v>
      </c>
    </row>
    <row r="36" spans="2:2" ht="15.75" x14ac:dyDescent="0.25">
      <c r="B36" s="92" t="s">
        <v>691</v>
      </c>
    </row>
    <row r="37" spans="2:2" ht="15.75" x14ac:dyDescent="0.25">
      <c r="B37" s="92"/>
    </row>
    <row r="38" spans="2:2" ht="15.75" x14ac:dyDescent="0.25">
      <c r="B38" s="42"/>
    </row>
    <row r="39" spans="2:2" ht="18.75" x14ac:dyDescent="0.3">
      <c r="B39" s="40" t="s">
        <v>672</v>
      </c>
    </row>
    <row r="40" spans="2:2" ht="15.75" x14ac:dyDescent="0.25">
      <c r="B40" s="42"/>
    </row>
    <row r="41" spans="2:2" ht="15.75" x14ac:dyDescent="0.25">
      <c r="B41" s="42" t="s">
        <v>683</v>
      </c>
    </row>
    <row r="42" spans="2:2" ht="15.75" x14ac:dyDescent="0.25">
      <c r="B42" s="92" t="s">
        <v>682</v>
      </c>
    </row>
    <row r="43" spans="2:2" x14ac:dyDescent="0.25">
      <c r="B43" s="25"/>
    </row>
    <row r="44" spans="2:2" ht="15.75" x14ac:dyDescent="0.25">
      <c r="B44" s="42" t="s">
        <v>692</v>
      </c>
    </row>
    <row r="45" spans="2:2" x14ac:dyDescent="0.25">
      <c r="B45" s="25"/>
    </row>
    <row r="46" spans="2:2" x14ac:dyDescent="0.25">
      <c r="B46" s="25"/>
    </row>
    <row r="47" spans="2:2" ht="18.600000000000001" customHeight="1" x14ac:dyDescent="0.25">
      <c r="B47" s="42" t="s">
        <v>160</v>
      </c>
    </row>
    <row r="48" spans="2:2" x14ac:dyDescent="0.25"/>
  </sheetData>
  <sheetProtection algorithmName="SHA-512" hashValue="XMaf2kFYjVjk71pvwHkt8y4cPyhsTZu1DwicYx7OdSfAZ45/820prcL9KAzbsew0EBX/Wn540QzMnU9fQ66J5Q==" saltValue="i76I0ToVRIeIUEoSzPIwRw==" spinCount="100000" sheet="1" objects="1" scenarios="1" selectLockedCells="1" selectUnlockedCells="1"/>
  <pageMargins left="0.70866141732283472" right="0.70866141732283472"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vt:i4>
      </vt:variant>
      <vt:variant>
        <vt:lpstr>Intervalos com Nome</vt:lpstr>
      </vt:variant>
      <vt:variant>
        <vt:i4>3</vt:i4>
      </vt:variant>
    </vt:vector>
  </HeadingPairs>
  <TitlesOfParts>
    <vt:vector size="8" baseType="lpstr">
      <vt:lpstr>CHECKLIST - Procedimento</vt:lpstr>
      <vt:lpstr>Docs. Obrigatórios - Procedimen</vt:lpstr>
      <vt:lpstr>CHECKLIST - Contrato</vt:lpstr>
      <vt:lpstr>Docs. obrigatórios - Contrato</vt:lpstr>
      <vt:lpstr>Instruções</vt:lpstr>
      <vt:lpstr>'CHECKLIST - Contrato'!Área_de_Impressão</vt:lpstr>
      <vt:lpstr>'CHECKLIST - Procedimento'!Área_de_Impressão</vt:lpstr>
      <vt:lpstr>Instruções!Área_de_Impressão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Filomena Simão</dc:creator>
  <cp:lastModifiedBy>Sandra Filomena Simão</cp:lastModifiedBy>
  <cp:lastPrinted>2024-06-20T16:21:58Z</cp:lastPrinted>
  <dcterms:created xsi:type="dcterms:W3CDTF">2024-02-14T11:53:51Z</dcterms:created>
  <dcterms:modified xsi:type="dcterms:W3CDTF">2024-06-25T12:08:12Z</dcterms:modified>
</cp:coreProperties>
</file>